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tabRatio="500" activeTab="2"/>
  </bookViews>
  <sheets>
    <sheet name="Rekapitulace stavby" sheetId="1" r:id="rId1"/>
    <sheet name="chodba - Lesná 98" sheetId="2" state="hidden" r:id="rId2"/>
    <sheet name="2023_102_statické zajištění trh" sheetId="3" r:id="rId3"/>
    <sheet name="veranda - Lesná 98" sheetId="4" state="hidden" r:id="rId4"/>
    <sheet name="chodba_přízemí - Lesná 98" sheetId="5" state="hidden" r:id="rId5"/>
    <sheet name="koupelna - Lesná 98" sheetId="6" state="hidden" r:id="rId6"/>
    <sheet name="ložnice - Lesná 98" sheetId="7" state="hidden" r:id="rId7"/>
  </sheets>
  <definedNames>
    <definedName name="_xlnm.Print_Area" localSheetId="2">'2023_102_statické zajištění trh'!$C$4:$Q$61,'2023_102_statické zajištění trh'!$C$67:$Q$91,'2023_102_statické zajištění trh'!$C$97:$Q$146</definedName>
    <definedName name="_xlnm.Print_Area" localSheetId="1">'chodba - Lesná 98'!$C$4:$Q$70,'chodba - Lesná 98'!$C$76:$Q$105,'chodba - Lesná 98'!$C$111:$Q$221</definedName>
    <definedName name="_xlnm.Print_Area" localSheetId="4">'chodba_přízemí - Lesná 98'!$C$4:$Q$70,'chodba_přízemí - Lesná 98'!$C$76:$Q$109,'chodba_přízemí - Lesná 98'!$C$115:$Q$287</definedName>
    <definedName name="_xlnm.Print_Area" localSheetId="5">'koupelna - Lesná 98'!$C$4:$Q$70,'koupelna - Lesná 98'!$C$76:$Q$111,'koupelna - Lesná 98'!$C$117:$Q$259</definedName>
    <definedName name="_xlnm.Print_Area" localSheetId="6">'ložnice - Lesná 98'!$C$4:$Q$70,'ložnice - Lesná 98'!$C$76:$Q$101,'ložnice - Lesná 98'!$C$107:$Q$194</definedName>
    <definedName name="_xlnm.Print_Area" localSheetId="0">'Rekapitulace stavby'!$C$4:$AP$64,'Rekapitulace stavby'!$C$70:$AP$90</definedName>
    <definedName name="_xlnm.Print_Area" localSheetId="3">'veranda - Lesná 98'!$C$4:$Q$70,'veranda - Lesná 98'!$C$76:$Q$104,'veranda - Lesná 98'!$C$110:$Q$228</definedName>
    <definedName name="_xlnm.Print_Titles" localSheetId="0">'Rekapitulace stavby'!$79:$79</definedName>
    <definedName name="_xlnm.Print_Titles" localSheetId="1">'chodba - Lesná 98'!$121:$121</definedName>
    <definedName name="_xlnm.Print_Titles" localSheetId="2">'2023_102_statické zajištění trh'!$107:$107</definedName>
    <definedName name="_xlnm.Print_Titles" localSheetId="3">'veranda - Lesná 98'!$120:$120</definedName>
    <definedName name="_xlnm.Print_Titles" localSheetId="4">'chodba_přízemí - Lesná 98'!$125:$125</definedName>
    <definedName name="_xlnm.Print_Titles" localSheetId="5">'koupelna - Lesná 98'!$127:$127</definedName>
    <definedName name="_xlnm.Print_Titles" localSheetId="6">'ložnice - Lesná 98'!$117:$117</definedName>
  </definedNames>
  <calcPr calcId="191029"/>
  <extLst/>
</workbook>
</file>

<file path=xl/sharedStrings.xml><?xml version="1.0" encoding="utf-8"?>
<sst xmlns="http://schemas.openxmlformats.org/spreadsheetml/2006/main" count="6346" uniqueCount="947">
  <si>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</si>
  <si>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</si>
  <si>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</si>
  <si>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</si>
  <si>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</si>
  <si>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</si>
  <si>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</si>
  <si>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</si>
  <si>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</si>
  <si>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</si>
  <si>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</si>
  <si>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</si>
  <si>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</si>
  <si>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</si>
  <si>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</si>
  <si>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2023_102_ulas s.r.o.</t>
  </si>
  <si>
    <t>Stavba:</t>
  </si>
  <si>
    <t>statické zajištění trhlin, budova staré radnice, Český Brod</t>
  </si>
  <si>
    <t>JKSO:</t>
  </si>
  <si>
    <t>CC-CZ:</t>
  </si>
  <si>
    <t>Místo:</t>
  </si>
  <si>
    <t>Český Brod</t>
  </si>
  <si>
    <t>Datum:</t>
  </si>
  <si>
    <t>26. 11. v2023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</si>
  <si>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</si>
  <si>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</si>
  <si>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</si>
  <si>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</si>
  <si>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</si>
  <si>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</si>
  <si>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</si>
  <si>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</si>
  <si>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</si>
  <si>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</si>
  <si>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</si>
  <si>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</si>
  <si>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</si>
  <si>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</si>
  <si>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</si>
  <si>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</si>
  <si>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</si>
  <si>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</si>
  <si>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</si>
  <si>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</si>
  <si>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</si>
  <si>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</si>
  <si>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</si>
  <si>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</si>
  <si>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</si>
  <si>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</si>
  <si>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</si>
  <si>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</si>
  <si>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</si>
  <si>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</si>
  <si>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</si>
  <si>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</si>
  <si>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</si>
  <si>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</si>
  <si>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</si>
  <si>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</si>
  <si>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</si>
  <si>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</si>
  <si>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</si>
  <si>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</si>
  <si>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</si>
  <si>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</si>
  <si>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</si>
  <si>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</si>
  <si>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</si>
  <si>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</si>
  <si>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</si>
  <si>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</si>
  <si>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</si>
  <si>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</si>
  <si>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</si>
  <si>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{2bcb6feb-3e3c-47e1-b1a4-e7ea846460b8}</t>
  </si>
  <si>
    <t>{00000000-0000-0000-0000-000000000000}</t>
  </si>
  <si>
    <t>/</t>
  </si>
  <si>
    <t>1</t>
  </si>
  <si>
    <t>{fc87797f-0579-4f0d-8776-e4c6089710bb}</t>
  </si>
  <si>
    <t>{9f936c16-1094-470f-99f7-f8f515b33441}</t>
  </si>
  <si>
    <t>{07dda7b8-0fa6-4a9b-ad52-52d97b24b2c5}</t>
  </si>
  <si>
    <t>{39536862-c5ba-4902-928d-6099e452d549}</t>
  </si>
  <si>
    <t>{ebdec21b-c980-4561-aae6-4d8b2796f557}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</si>
  <si>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</si>
  <si>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</si>
  <si>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</si>
  <si>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</si>
  <si>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</si>
  <si>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</si>
  <si>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</si>
  <si>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</si>
  <si>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</si>
  <si>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{75d360f5-9b96-44d4-bc87-e5563c13c9bf}</t>
  </si>
  <si>
    <t>KRYCÍ LIST ROZPOČTU</t>
  </si>
  <si>
    <t>Objekt:</t>
  </si>
  <si>
    <t>chodba - Lesná 98</t>
  </si>
  <si>
    <t>Lesná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</si>
  <si>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</si>
  <si>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</si>
  <si>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</si>
  <si>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</si>
  <si>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</si>
  <si>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</si>
  <si>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</si>
  <si>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</si>
  <si>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</si>
  <si>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</si>
  <si>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</si>
  <si>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</si>
  <si>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</si>
  <si>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</si>
  <si>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</si>
  <si>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</si>
  <si>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</si>
  <si>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</si>
  <si>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</si>
  <si>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</si>
  <si>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</si>
  <si>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</si>
  <si>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</si>
  <si>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</si>
  <si>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</si>
  <si>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</si>
  <si>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</si>
  <si>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</si>
  <si>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</si>
  <si>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</si>
  <si>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</si>
  <si>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</si>
  <si>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</si>
  <si>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</si>
  <si>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</si>
  <si>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</si>
  <si>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</si>
  <si>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342272205</t>
  </si>
  <si>
    <t>Příčka z pórobetonových hladkých tvárnic na tenkovrstvou maltu tl 50 mm</t>
  </si>
  <si>
    <t>m2</t>
  </si>
  <si>
    <t>4</t>
  </si>
  <si>
    <t>2</t>
  </si>
  <si>
    <t>-1960407010</t>
  </si>
  <si>
    <t>dozdívka stěny</t>
  </si>
  <si>
    <t>P</t>
  </si>
  <si>
    <t>0,4*2</t>
  </si>
  <si>
    <t>VV</t>
  </si>
  <si>
    <t>612131121</t>
  </si>
  <si>
    <t>Penetrační disperzní nátěr vnitřních stěn nanášený ručně</t>
  </si>
  <si>
    <t>507469102</t>
  </si>
  <si>
    <t>dozdívka stěny z YTONGu tl.50mm</t>
  </si>
  <si>
    <t>3</t>
  </si>
  <si>
    <t>612135101</t>
  </si>
  <si>
    <t>Hrubá výplň rýh ve stěnách maltou jakékoli šířky rýhy</t>
  </si>
  <si>
    <t>-2145661247</t>
  </si>
  <si>
    <t>zához kabeláže u rozvaděče</t>
  </si>
  <si>
    <t>1,5</t>
  </si>
  <si>
    <t>612142001</t>
  </si>
  <si>
    <t>Potažení vnitřních stěn sklovláknitým pletivem vtlačeným do tenkovrstvé hmoty</t>
  </si>
  <si>
    <t>800821979</t>
  </si>
  <si>
    <t>5</t>
  </si>
  <si>
    <t>612325413</t>
  </si>
  <si>
    <t>Oprava vnitřní vápenocementové hladké omítky stěn v rozsahu plochy do 50%</t>
  </si>
  <si>
    <t>-239062691</t>
  </si>
  <si>
    <t>zához kabelů u rozvaděče</t>
  </si>
  <si>
    <t>6</t>
  </si>
  <si>
    <t>612822021</t>
  </si>
  <si>
    <t>Potažení štukem kapilárně aktivní omítky tloušťky do 2 mm</t>
  </si>
  <si>
    <t>-1363373988</t>
  </si>
  <si>
    <t>dozdívka stěny z YTONGu tl.50mm, zához kabeláže u rozvaděče</t>
  </si>
  <si>
    <t>0,8+2</t>
  </si>
  <si>
    <t>7</t>
  </si>
  <si>
    <t>622212001</t>
  </si>
  <si>
    <t>Montáž kontaktního zateplení vnějšího ostění hl. špalety do 200 mm z polystyrenu tl do 40 mm</t>
  </si>
  <si>
    <t>m</t>
  </si>
  <si>
    <t>-1598329223</t>
  </si>
  <si>
    <t>8</t>
  </si>
  <si>
    <t>M</t>
  </si>
  <si>
    <t>28375932</t>
  </si>
  <si>
    <t>deska EPS 70 fasádní λ=0,039 tl 40mm</t>
  </si>
  <si>
    <t>1507082892</t>
  </si>
  <si>
    <t>3*0,2</t>
  </si>
  <si>
    <t>9</t>
  </si>
  <si>
    <t>997013151</t>
  </si>
  <si>
    <t>Vnitrostaveništní doprava suti a vybouraných hmot pro budovy v do 6 m s omezením mechanizace</t>
  </si>
  <si>
    <t>t</t>
  </si>
  <si>
    <t>544982723</t>
  </si>
  <si>
    <t>10</t>
  </si>
  <si>
    <t>998011001</t>
  </si>
  <si>
    <t>Přesun hmot pro budovy zděné v do 6 m</t>
  </si>
  <si>
    <t>578625160</t>
  </si>
  <si>
    <t>11</t>
  </si>
  <si>
    <t>713121121</t>
  </si>
  <si>
    <t>Montáž izolace tepelné podlah volně kladenými rohožemi, pásy, dílci, deskami 2 vrstvy</t>
  </si>
  <si>
    <t>16</t>
  </si>
  <si>
    <t>2074312456</t>
  </si>
  <si>
    <t>3,26*2,64</t>
  </si>
  <si>
    <t>"odečet schodiště" 2*1,4*-1</t>
  </si>
  <si>
    <t>Součet</t>
  </si>
  <si>
    <t>12</t>
  </si>
  <si>
    <t>63150849</t>
  </si>
  <si>
    <t>pás tepelný pro všechny druhy nezatížených izolací  λ=0,039 tl 100mm</t>
  </si>
  <si>
    <t>32</t>
  </si>
  <si>
    <t>-40527668</t>
  </si>
  <si>
    <t>13</t>
  </si>
  <si>
    <t>998713101</t>
  </si>
  <si>
    <t>Přesun hmot tonážní pro izolace tepelné v objektech v do 6 m</t>
  </si>
  <si>
    <t>-1460792735</t>
  </si>
  <si>
    <t>14</t>
  </si>
  <si>
    <t>762511243R</t>
  </si>
  <si>
    <t>Podlahové kce podkladové z desek sraz šroubovaných</t>
  </si>
  <si>
    <t>-795766634</t>
  </si>
  <si>
    <t>pouze montáž</t>
  </si>
  <si>
    <t>762511843</t>
  </si>
  <si>
    <t>Demontáž kce podkladové z desek dřevoštěpkových tl do 15 mm na sraz šroubovaných</t>
  </si>
  <si>
    <t>-749628060</t>
  </si>
  <si>
    <t>762595001</t>
  </si>
  <si>
    <t>Spojovací prostředky pro položení dřevěných podlah a zakrytí kanálů</t>
  </si>
  <si>
    <t>649964955</t>
  </si>
  <si>
    <t>3,26*2,64*0,015</t>
  </si>
  <si>
    <t>"odečet schodiště" 2*1,4*-1*0,015</t>
  </si>
  <si>
    <t>17</t>
  </si>
  <si>
    <t>998762101</t>
  </si>
  <si>
    <t>Přesun hmot tonážní pro kce tesařské v objektech v do 6 m</t>
  </si>
  <si>
    <t>1565693823</t>
  </si>
  <si>
    <t>18</t>
  </si>
  <si>
    <t>764228404R</t>
  </si>
  <si>
    <t>Oplechování okna, mechanicky kotvené z Al plechu rš 330 mm</t>
  </si>
  <si>
    <t>-1923105962</t>
  </si>
  <si>
    <t>19</t>
  </si>
  <si>
    <t>998764101</t>
  </si>
  <si>
    <t>Přesun hmot tonážní pro konstrukce klempířské v objektech v do 6 m</t>
  </si>
  <si>
    <t>1130263860</t>
  </si>
  <si>
    <t>20</t>
  </si>
  <si>
    <t>766441811</t>
  </si>
  <si>
    <t>Demontáž parapetních desek dřevěných nebo plastových šířky do 30 cm délky do 1,0 m</t>
  </si>
  <si>
    <t>kus</t>
  </si>
  <si>
    <t>-1173106317</t>
  </si>
  <si>
    <t>766629213R</t>
  </si>
  <si>
    <t>Repase stávajícího dřevěného okna - obroušení, tmelení, nátěr, oprava zasklení, překytování,. atd</t>
  </si>
  <si>
    <t>soubor</t>
  </si>
  <si>
    <t>-67065470</t>
  </si>
  <si>
    <t>22</t>
  </si>
  <si>
    <t>766671021R02</t>
  </si>
  <si>
    <t>Úprava stávajících podlahových dřevěných roštů</t>
  </si>
  <si>
    <t>1946935387</t>
  </si>
  <si>
    <t>vyrovnání, podepření, zesílení, kontrola rovinnosti</t>
  </si>
  <si>
    <t>23</t>
  </si>
  <si>
    <t>766694111</t>
  </si>
  <si>
    <t>Montáž parapetních desek dřevěných nebo plastových šířky do 30 cm délky do 1,0 m</t>
  </si>
  <si>
    <t>-1937206272</t>
  </si>
  <si>
    <t>24</t>
  </si>
  <si>
    <t>60794100R</t>
  </si>
  <si>
    <t>parapet vnitřní dřevěný borovice</t>
  </si>
  <si>
    <t>ks</t>
  </si>
  <si>
    <t>-2052017773</t>
  </si>
  <si>
    <t>25</t>
  </si>
  <si>
    <t>998766101</t>
  </si>
  <si>
    <t>Přesun hmot tonážní pro konstrukce truhlářské v objektech v do 6 m</t>
  </si>
  <si>
    <t>1518968909</t>
  </si>
  <si>
    <t>26</t>
  </si>
  <si>
    <t>775413115</t>
  </si>
  <si>
    <t>Montáž podlahové lišty ze dřeva tvrdého nebo měkkého lepené</t>
  </si>
  <si>
    <t>-1066918596</t>
  </si>
  <si>
    <t>3,26+3,26+2,64+2,64</t>
  </si>
  <si>
    <t>27</t>
  </si>
  <si>
    <t>61418152</t>
  </si>
  <si>
    <t>lišta podlahová dřevěná buk 28x28 mm</t>
  </si>
  <si>
    <t>-1673565104</t>
  </si>
  <si>
    <t>28</t>
  </si>
  <si>
    <t>998775101</t>
  </si>
  <si>
    <t>Přesun hmot tonážní pro podlahy dřevěné v objektech v do 6 m</t>
  </si>
  <si>
    <t>22026592</t>
  </si>
  <si>
    <t>29</t>
  </si>
  <si>
    <t>783000103</t>
  </si>
  <si>
    <t>Ochrana podlah nebo vodorovných ploch při provádění nátěrů položením fólie</t>
  </si>
  <si>
    <t>2013694734</t>
  </si>
  <si>
    <t>30</t>
  </si>
  <si>
    <t>58124844</t>
  </si>
  <si>
    <t>fólie pro malířské potřeby zakrývací,  25µ,  4 x 5 m</t>
  </si>
  <si>
    <t>-1586320384</t>
  </si>
  <si>
    <t>31</t>
  </si>
  <si>
    <t>783101403</t>
  </si>
  <si>
    <t>Oprášení podkladu truhlářských konstrukcí před provedením nátěru</t>
  </si>
  <si>
    <t>711707325</t>
  </si>
  <si>
    <t>"parapet" 0,9*0,25*2</t>
  </si>
  <si>
    <t>"dřevěný strop" 3,26*2,64</t>
  </si>
  <si>
    <t>783163101</t>
  </si>
  <si>
    <t>Jednonásobný napouštěcí olejový nátěr truhlářských konstrukcí</t>
  </si>
  <si>
    <t>-1042343096</t>
  </si>
  <si>
    <t>33</t>
  </si>
  <si>
    <t>783164101</t>
  </si>
  <si>
    <t>Základní jednonásobný olejový nátěr truhlářských konstrukcí</t>
  </si>
  <si>
    <t>1154660064</t>
  </si>
  <si>
    <t>34</t>
  </si>
  <si>
    <t>783168101</t>
  </si>
  <si>
    <t>Lazurovací jednonásobný olejový nátěr truhlářských konstrukcí</t>
  </si>
  <si>
    <t>1113018358</t>
  </si>
  <si>
    <t>"parapet" 0,9*0,25</t>
  </si>
  <si>
    <t>35</t>
  </si>
  <si>
    <t>783168211</t>
  </si>
  <si>
    <t>Lakovací dvojnásobný olejový nátěr truhlářských konstrukcí s mezibroušením</t>
  </si>
  <si>
    <t>1524219414</t>
  </si>
  <si>
    <t>36</t>
  </si>
  <si>
    <t>784111001</t>
  </si>
  <si>
    <t>Oprášení (ometení ) podkladu v místnostech výšky do 3,80 m</t>
  </si>
  <si>
    <t>-892072699</t>
  </si>
  <si>
    <t>(3,26+2,64)*2*2,5</t>
  </si>
  <si>
    <t>37</t>
  </si>
  <si>
    <t>784161201</t>
  </si>
  <si>
    <t>Lokální vyrovnání podkladu sádrovou stěrkou plochy do 0,1 m2 v místnostech výšky do 3,80 m</t>
  </si>
  <si>
    <t>629019277</t>
  </si>
  <si>
    <t>38</t>
  </si>
  <si>
    <t>784181101</t>
  </si>
  <si>
    <t>Základní akrylátová jednonásobná penetrace podkladu v místnostech výšky do 3,80m</t>
  </si>
  <si>
    <t>-1062003612</t>
  </si>
  <si>
    <t>39</t>
  </si>
  <si>
    <t>784211101</t>
  </si>
  <si>
    <t>Dvojnásobné bílé malby ze směsí za mokra výborně otěruvzdorných v místnostech výšky do 3,80 m</t>
  </si>
  <si>
    <t>-2136908256</t>
  </si>
  <si>
    <t xml:space="preserve">    9 - Ostatní konstrukce a práce, bourání</t>
  </si>
  <si>
    <t>2) Ostatní náklady – VRN</t>
  </si>
  <si>
    <t>bm</t>
  </si>
  <si>
    <t>přídavná šroubovitá nerezová výztuž 1 drát průměru 8 mm do drážky 70 mm včetně zapravení</t>
  </si>
  <si>
    <t xml:space="preserve">    4 – vodorovné konstrukce</t>
  </si>
  <si>
    <t xml:space="preserve">    6 – úpravy povrchů a osazení</t>
  </si>
  <si>
    <t>Očištění zdiva před započetím oprav ruční</t>
  </si>
  <si>
    <t>952901111</t>
  </si>
  <si>
    <t>Vyčištění staveniště před předáním výšky do 4 m</t>
  </si>
  <si>
    <t>949101112</t>
  </si>
  <si>
    <t>Lešení pomocné pro objekty pozemních staveb s lešenovou podlahou v do 3,5 m zatížení do 150 kg/m2</t>
  </si>
  <si>
    <t>k</t>
  </si>
  <si>
    <t>Vybourání stávajícího kamenného nadpraží</t>
  </si>
  <si>
    <t>Přesun vybouraných hmot na skládku za 1 km</t>
  </si>
  <si>
    <t>Přesun vybouraných hmot zkdž další kilometr</t>
  </si>
  <si>
    <t>Nakládání suti</t>
  </si>
  <si>
    <t>Poplatek za skládku</t>
  </si>
  <si>
    <t>Uložení suti na skládce</t>
  </si>
  <si>
    <t xml:space="preserve">    99 – Přesun hmot</t>
  </si>
  <si>
    <t>-330041559</t>
  </si>
  <si>
    <t xml:space="preserve">    783 – dokončovací práce – nátěry</t>
  </si>
  <si>
    <t>Zakrytí podlah geotextilií</t>
  </si>
  <si>
    <t>Geotextilie 500g/m2</t>
  </si>
  <si>
    <t>783332526</t>
  </si>
  <si>
    <t>Zakrývání ochrannou folií</t>
  </si>
  <si>
    <t>folie malířská</t>
  </si>
  <si>
    <t>VRN</t>
  </si>
  <si>
    <t>Příprava staveniště</t>
  </si>
  <si>
    <t>Zařízení staveniště</t>
  </si>
  <si>
    <t>Další náklady na pracovníky</t>
  </si>
  <si>
    <t>Dokumentace skutečného provedení</t>
  </si>
  <si>
    <t>veranda - Lesná 98</t>
  </si>
  <si>
    <t xml:space="preserve">    722 - Zdravotechnika - vnitřní vodovod</t>
  </si>
  <si>
    <t xml:space="preserve">    741 - Elektroinstalace - silnoproud</t>
  </si>
  <si>
    <t>317941121</t>
  </si>
  <si>
    <t>Osazování ocelových válcovaných nosníků na zdivu I, IE, U, UE nebo L do č 12</t>
  </si>
  <si>
    <t>-761863820</t>
  </si>
  <si>
    <t>překlad nad oknem</t>
  </si>
  <si>
    <t>1,5*2*9,63/1000</t>
  </si>
  <si>
    <t>13010432</t>
  </si>
  <si>
    <t>úhelník ocelový rovnostranný jakost 11 375 80x80x6mm</t>
  </si>
  <si>
    <t>-96911475</t>
  </si>
  <si>
    <t>612131101</t>
  </si>
  <si>
    <t>Cementový postřik vnitřních stěn nanášený celoplošně ručně</t>
  </si>
  <si>
    <t>496103300</t>
  </si>
  <si>
    <t>2,5*4</t>
  </si>
  <si>
    <t>-1051337820</t>
  </si>
  <si>
    <t>"vnitřní omítka" 2,5*4</t>
  </si>
  <si>
    <t>"oprava prasklin zdiva" 1,5*0,3</t>
  </si>
  <si>
    <t>1117754445</t>
  </si>
  <si>
    <t>zához prasklin sedlého zdiva</t>
  </si>
  <si>
    <t>"oprava prasklin zdiva" 2,8</t>
  </si>
  <si>
    <t>"zához kabelů" 7*0,05</t>
  </si>
  <si>
    <t>351334850</t>
  </si>
  <si>
    <t>612321121</t>
  </si>
  <si>
    <t>Vápenocementová omítka hladká jednovrstvá vnitřních stěn nanášená ručně</t>
  </si>
  <si>
    <t>-1575566940</t>
  </si>
  <si>
    <t>650996035</t>
  </si>
  <si>
    <t>"opravy po montáži kabelů" 1</t>
  </si>
  <si>
    <t>628195001</t>
  </si>
  <si>
    <t>Očištění zdiva nebo betonu zdí a valů před započetím oprav ručně</t>
  </si>
  <si>
    <t>-287120489</t>
  </si>
  <si>
    <t>968062375</t>
  </si>
  <si>
    <t>Vybourání dřevěných rámů oken zdvojených včetně křídel pl do 2 m2</t>
  </si>
  <si>
    <t>82168015</t>
  </si>
  <si>
    <t>1,2*1,2</t>
  </si>
  <si>
    <t>968072455</t>
  </si>
  <si>
    <t>Vybourání kovových dveřních zárubní pl do 2 m2</t>
  </si>
  <si>
    <t>278446595</t>
  </si>
  <si>
    <t>"vchodové dveře" 0,9*1,97</t>
  </si>
  <si>
    <t>974082113</t>
  </si>
  <si>
    <t>Vysekání rýh pro vodiče v omítce MV nebo MVC stěn š do 50 mm</t>
  </si>
  <si>
    <t>-1799376467</t>
  </si>
  <si>
    <t>5+2</t>
  </si>
  <si>
    <t>978013191</t>
  </si>
  <si>
    <t>Otlučení (osekání) vnitřní vápenné nebo vápenocementové omítky stěn v rozsahu do 100 %</t>
  </si>
  <si>
    <t>1821480687</t>
  </si>
  <si>
    <t>978059511</t>
  </si>
  <si>
    <t>Odsekání a odebrání obkladů stěn z vnitřních obkládaček plochy do 1 m2</t>
  </si>
  <si>
    <t>336789786</t>
  </si>
  <si>
    <t>obklad parapetu okna</t>
  </si>
  <si>
    <t>1,2*0,2</t>
  </si>
  <si>
    <t>-452226983</t>
  </si>
  <si>
    <t>-1821134783</t>
  </si>
  <si>
    <t>722174022</t>
  </si>
  <si>
    <t>Potrubí vodovodní plastové PPR svar polyfuze PN 20 D 20 x 3,4 mm</t>
  </si>
  <si>
    <t>1453110513</t>
  </si>
  <si>
    <t>722290215</t>
  </si>
  <si>
    <t>Zkouška těsnosti vodovodního potrubí hrdlového nebo přírubového do DN 100</t>
  </si>
  <si>
    <t>-730527871</t>
  </si>
  <si>
    <t>722290234</t>
  </si>
  <si>
    <t>Proplach a dezinfekce vodovodního potrubí do DN 80</t>
  </si>
  <si>
    <t>367405059</t>
  </si>
  <si>
    <t>998722101</t>
  </si>
  <si>
    <t>Přesun hmot tonážní pro vnitřní vodovod v objektech v do 6 m</t>
  </si>
  <si>
    <t>260478333</t>
  </si>
  <si>
    <t>741122015</t>
  </si>
  <si>
    <t>Montáž kabel Cu bez ukončení uložený pod omítku plný kulatý 3x1,5 mm2 (CYKY)</t>
  </si>
  <si>
    <t>1694454619</t>
  </si>
  <si>
    <t>34111030</t>
  </si>
  <si>
    <t>kabel silový s Cu jádrem 1 kV 3x1,5mm2</t>
  </si>
  <si>
    <t>994490495</t>
  </si>
  <si>
    <t>741122016</t>
  </si>
  <si>
    <t>Montáž kabel Cu bez ukončení uložený pod omítku plný kulatý 3x2,5 až 6 mm2 (CYKY)</t>
  </si>
  <si>
    <t>-1117845873</t>
  </si>
  <si>
    <t>34111036</t>
  </si>
  <si>
    <t>kabel silový s Cu jádrem 1 kV 3x2,5mm2</t>
  </si>
  <si>
    <t>109365074</t>
  </si>
  <si>
    <t>998741101</t>
  </si>
  <si>
    <t>Přesun hmot tonážní pro silnoproud v objektech v do 6 m</t>
  </si>
  <si>
    <t>-2046509255</t>
  </si>
  <si>
    <t>764002851</t>
  </si>
  <si>
    <t>Demontáž oplechování parapetů do suti</t>
  </si>
  <si>
    <t>-1179110374</t>
  </si>
  <si>
    <t>764226403</t>
  </si>
  <si>
    <t>Oplechování parapetů rovných mechanicky kotvené z Al plechu  rš 250 mm</t>
  </si>
  <si>
    <t>-1178364760</t>
  </si>
  <si>
    <t>791484480</t>
  </si>
  <si>
    <t>766621211</t>
  </si>
  <si>
    <t>Montáž dřevěných oken plochy přes 1 m2 otevíravých výšky do 1,5 m s rámem do zdiva</t>
  </si>
  <si>
    <t>1934156485</t>
  </si>
  <si>
    <t>61110210</t>
  </si>
  <si>
    <t>okno dřevěné jednokřídlové otvíravé a sklápěcí 120 x 120 cm</t>
  </si>
  <si>
    <t>-1925896676</t>
  </si>
  <si>
    <t>766660411</t>
  </si>
  <si>
    <t>Montáž vchodových dveří 1křídlových bez nadsvětlíku do zdiva</t>
  </si>
  <si>
    <t>-915080137</t>
  </si>
  <si>
    <t>61173113R</t>
  </si>
  <si>
    <t xml:space="preserve">dveře vchodové dřevěné 90x197 cm </t>
  </si>
  <si>
    <t>-1041055193</t>
  </si>
  <si>
    <t>766660722</t>
  </si>
  <si>
    <t>Montáž dveřního kování - zámku</t>
  </si>
  <si>
    <t>-741353624</t>
  </si>
  <si>
    <t>54924000</t>
  </si>
  <si>
    <t>zámek stavební zadlabací obyč.536a převod L</t>
  </si>
  <si>
    <t>1249567470</t>
  </si>
  <si>
    <t>54964110</t>
  </si>
  <si>
    <t>vložka zámková cylindrická oboustranná</t>
  </si>
  <si>
    <t>-457611755</t>
  </si>
  <si>
    <t>54914110</t>
  </si>
  <si>
    <t>kování bezpečnostní R1,knoflík-klika R1 Cr</t>
  </si>
  <si>
    <t>-1240612756</t>
  </si>
  <si>
    <t>766691914</t>
  </si>
  <si>
    <t>Vyvěšení nebo zavěšení dřevěných křídel dveří pl do 2 m2</t>
  </si>
  <si>
    <t>-1441751135</t>
  </si>
  <si>
    <t>"vchodové dveře" 1</t>
  </si>
  <si>
    <t>766694112</t>
  </si>
  <si>
    <t>Montáž parapetních desek dřevěných nebo plastových šířky do 30 cm délky do 1,6 m</t>
  </si>
  <si>
    <t>960829103</t>
  </si>
  <si>
    <t>60794102</t>
  </si>
  <si>
    <t>deska parapetní dřevotřísková vnitřní 0,26 x 1 m</t>
  </si>
  <si>
    <t>-161511625</t>
  </si>
  <si>
    <t>40</t>
  </si>
  <si>
    <t>-1220256538</t>
  </si>
  <si>
    <t>41</t>
  </si>
  <si>
    <t>783101203</t>
  </si>
  <si>
    <t>Jemné obroušení podkladu truhlářských konstrukcí před provedením nátěru</t>
  </si>
  <si>
    <t>-878451213</t>
  </si>
  <si>
    <t>"vchodové dveře" 0,9*1,97*2</t>
  </si>
  <si>
    <t>"okno dřevěné" 1,2*1,2*2</t>
  </si>
  <si>
    <t>"parapet" 1,2*0,25</t>
  </si>
  <si>
    <t>42</t>
  </si>
  <si>
    <t>-794635440</t>
  </si>
  <si>
    <t>43</t>
  </si>
  <si>
    <t>783113101</t>
  </si>
  <si>
    <t>Jednonásobný napouštěcí syntetický nátěr truhlářských konstrukcí</t>
  </si>
  <si>
    <t>-1695779521</t>
  </si>
  <si>
    <t>44</t>
  </si>
  <si>
    <t>783114101</t>
  </si>
  <si>
    <t>Základní jednonásobný syntetický nátěr truhlářských konstrukcí</t>
  </si>
  <si>
    <t>1269473400</t>
  </si>
  <si>
    <t>45</t>
  </si>
  <si>
    <t>783117101</t>
  </si>
  <si>
    <t>Krycí jednonásobný syntetický nátěr truhlářských konstrukcí</t>
  </si>
  <si>
    <t>-1050625245</t>
  </si>
  <si>
    <t>chodba_přízemí - Lesná 98</t>
  </si>
  <si>
    <t xml:space="preserve">    1 - Zemní práce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</si>
  <si>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</si>
  <si>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</si>
  <si>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</si>
  <si>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>139711101</t>
  </si>
  <si>
    <t>Vykopávky v uzavřených prostorách v hornině tř. 1 až 4</t>
  </si>
  <si>
    <t>m3</t>
  </si>
  <si>
    <t>1645049554</t>
  </si>
  <si>
    <t>3,26*2,64*0,4</t>
  </si>
  <si>
    <t>161101101</t>
  </si>
  <si>
    <t>Svislé přemístění výkopku z horniny tř. 1 až 4 hl výkopu do 2,5 m</t>
  </si>
  <si>
    <t>-273472841</t>
  </si>
  <si>
    <t>162201211</t>
  </si>
  <si>
    <t>Vodorovné přemístění výkopku z horniny tř. 1 až 4 stavebním kolečkem do 10 m</t>
  </si>
  <si>
    <t>-1462908615</t>
  </si>
  <si>
    <t>167101101</t>
  </si>
  <si>
    <t>Nakládání výkopku z hornin tř. 1 až 4 do 100 m3</t>
  </si>
  <si>
    <t>-919604566</t>
  </si>
  <si>
    <t>181951101</t>
  </si>
  <si>
    <t>Úprava pláně v hornině tř. 1 až 4 bez zhutnění</t>
  </si>
  <si>
    <t>-1990454790</t>
  </si>
  <si>
    <t>342272245</t>
  </si>
  <si>
    <t>Příčka z pórobetonových hladkých tvárnic na tenkovrstvou maltu tl 150 mm</t>
  </si>
  <si>
    <t>1106636865</t>
  </si>
  <si>
    <t>zazdívka otvoru</t>
  </si>
  <si>
    <t>2*1</t>
  </si>
  <si>
    <t>-1027405556</t>
  </si>
  <si>
    <t>(3,26+2,64)*2*2,75</t>
  </si>
  <si>
    <t>-1068678708</t>
  </si>
  <si>
    <t>-530739911</t>
  </si>
  <si>
    <t>5,9*0,05</t>
  </si>
  <si>
    <t>1136383666</t>
  </si>
  <si>
    <t>-877367249</t>
  </si>
  <si>
    <t>182372771</t>
  </si>
  <si>
    <t>619995001</t>
  </si>
  <si>
    <t>Začištění omítek kolem oken, dveří, podlah nebo obkladů</t>
  </si>
  <si>
    <t>1832381848</t>
  </si>
  <si>
    <t>(2+2+0,8)*1</t>
  </si>
  <si>
    <t>445386125</t>
  </si>
  <si>
    <t>631311124</t>
  </si>
  <si>
    <t>Mazanina tl do 120 mm z betonu prostého bez zvýšených nároků na prostředí tř. C 16/20</t>
  </si>
  <si>
    <t>1799537932</t>
  </si>
  <si>
    <t>3,26*2,64*0,1</t>
  </si>
  <si>
    <t>631362021</t>
  </si>
  <si>
    <t>Výztuž mazanin svařovanými sítěmi Kari</t>
  </si>
  <si>
    <t>-444654824</t>
  </si>
  <si>
    <t>3,26*2,64*1,15*0,0035</t>
  </si>
  <si>
    <t>965042241</t>
  </si>
  <si>
    <t>Bourání podkladů pod dlažby nebo mazanin betonových nebo z litého asfaltu tl přes 100 mm pl pře 4 m2</t>
  </si>
  <si>
    <t>1248801620</t>
  </si>
  <si>
    <t>3,26*2,64*0,12</t>
  </si>
  <si>
    <t>1332468377</t>
  </si>
  <si>
    <t>0,8*1,97</t>
  </si>
  <si>
    <t>-422171716</t>
  </si>
  <si>
    <t>3,26+2,64</t>
  </si>
  <si>
    <t>2132190144</t>
  </si>
  <si>
    <t>72</t>
  </si>
  <si>
    <t>721319442</t>
  </si>
  <si>
    <t>713121111</t>
  </si>
  <si>
    <t>Montáž izolace tepelné podlah volně kladenými rohožemi, pásy, dílci, deskami 1 vrstva</t>
  </si>
  <si>
    <t>273473397</t>
  </si>
  <si>
    <t>3,26*2,64*2</t>
  </si>
  <si>
    <t>28376424</t>
  </si>
  <si>
    <t>deska z polystyrénu XPS, hrana polodrážková a hladký povrch tl 140mm</t>
  </si>
  <si>
    <t>-1921394267</t>
  </si>
  <si>
    <t>28376425</t>
  </si>
  <si>
    <t>deska z polystyrénu XPS, hrana polodrážková a hladký povrch tl 160mm</t>
  </si>
  <si>
    <t>845050401</t>
  </si>
  <si>
    <t>713191132</t>
  </si>
  <si>
    <t>Montáž izolace tepelné podlah, stropů vrchem nebo střech překrytí separační fólií z PE</t>
  </si>
  <si>
    <t>583968637</t>
  </si>
  <si>
    <t>překrytí izolace proti zatečení betonu</t>
  </si>
  <si>
    <t>28323100</t>
  </si>
  <si>
    <t>fólie PE hydroizolační (ojemová hmotnost 750 kg/m3), š. 1,4 m, tl. 0,8 mm</t>
  </si>
  <si>
    <t>-1654073216</t>
  </si>
  <si>
    <t>-1475982249</t>
  </si>
  <si>
    <t>721173722</t>
  </si>
  <si>
    <t>Potrubí kanalizační z PE připojovací DN 40</t>
  </si>
  <si>
    <t>1561281116</t>
  </si>
  <si>
    <t>pro pračku</t>
  </si>
  <si>
    <t>721174043</t>
  </si>
  <si>
    <t>Potrubí kanalizační z PP připojovací DN 50</t>
  </si>
  <si>
    <t>-857950166</t>
  </si>
  <si>
    <t>3,26+1,5+3</t>
  </si>
  <si>
    <t>721290111</t>
  </si>
  <si>
    <t>Zkouška těsnosti potrubí kanalizace vodou do DN 125</t>
  </si>
  <si>
    <t>1478852318</t>
  </si>
  <si>
    <t>7,76+1,5</t>
  </si>
  <si>
    <t>998721101</t>
  </si>
  <si>
    <t>Přesun hmot tonážní pro vnitřní kanalizace v objektech v do 6 m</t>
  </si>
  <si>
    <t>1068078294</t>
  </si>
  <si>
    <t>763487012</t>
  </si>
  <si>
    <t>3,26+3+1,5+2,65+1</t>
  </si>
  <si>
    <t>722181221</t>
  </si>
  <si>
    <t>Ochrana vodovodního potrubí přilepenými termoizolačními trubicemi z PE tl do 9 mm DN do 22 mm</t>
  </si>
  <si>
    <t>488077279</t>
  </si>
  <si>
    <t>1120796627</t>
  </si>
  <si>
    <t>10,41+1</t>
  </si>
  <si>
    <t>-5326892</t>
  </si>
  <si>
    <t>-65745675</t>
  </si>
  <si>
    <t>725813112</t>
  </si>
  <si>
    <t>Ventil rohový pračkový G 3/4</t>
  </si>
  <si>
    <t>867039723</t>
  </si>
  <si>
    <t>998725101</t>
  </si>
  <si>
    <t>Přesun hmot tonážní pro zařizovací předměty v objektech v do 6 m</t>
  </si>
  <si>
    <t>186721313</t>
  </si>
  <si>
    <t>741122033</t>
  </si>
  <si>
    <t>Montáž kabel Cu bez ukončení uložený pod omítku plný kulatý 5x10mm2 (CYKY)</t>
  </si>
  <si>
    <t>370503174</t>
  </si>
  <si>
    <t>741370171R</t>
  </si>
  <si>
    <t>Montáž světla žárovkového</t>
  </si>
  <si>
    <t>-1126076773</t>
  </si>
  <si>
    <t>763121413</t>
  </si>
  <si>
    <t>SDK stěna předsazená tl 87,5 mm profil CW+UW 75 deska 1xA 12,5 bez TI EI 15</t>
  </si>
  <si>
    <t>1288834635</t>
  </si>
  <si>
    <t>1*1,2</t>
  </si>
  <si>
    <t>"ZAKRYTÍ KANALIZACE V ROHU MÍSTNOSTI" (0,2+0,2)*2,75</t>
  </si>
  <si>
    <t>763121714</t>
  </si>
  <si>
    <t>SDK stěna předsazená základní penetrační nátěr</t>
  </si>
  <si>
    <t>1969984032</t>
  </si>
  <si>
    <t>2,3</t>
  </si>
  <si>
    <t>763121751</t>
  </si>
  <si>
    <t>Příplatek k SDK stěně předsazené za plochu do 6 m2 jednotlivě</t>
  </si>
  <si>
    <t>-204192215</t>
  </si>
  <si>
    <t>763131411</t>
  </si>
  <si>
    <t>SDK podhled desky 1xA 12,5 bez TI dvouvrstvá spodní kce profil CD+UD</t>
  </si>
  <si>
    <t>1938025200</t>
  </si>
  <si>
    <t>"odečet schodiště" 1,4*2*-1</t>
  </si>
  <si>
    <t>763131713</t>
  </si>
  <si>
    <t>SDK podhled napojení na obvodové konstrukce profilem</t>
  </si>
  <si>
    <t>-228051258</t>
  </si>
  <si>
    <t>(3,26+2,64)*2</t>
  </si>
  <si>
    <t>763131714</t>
  </si>
  <si>
    <t>SDK podhled základní penetrační nátěr</t>
  </si>
  <si>
    <t>1327839053</t>
  </si>
  <si>
    <t>46</t>
  </si>
  <si>
    <t>763131731</t>
  </si>
  <si>
    <t>SDK podhled - čelo pro kazetové podhledy (F lišta) tl 12,5 mm</t>
  </si>
  <si>
    <t>606210247</t>
  </si>
  <si>
    <t>2+1,4</t>
  </si>
  <si>
    <t>47</t>
  </si>
  <si>
    <t>763172312</t>
  </si>
  <si>
    <t>Montáž revizních dvířek SDK kcí vel. 300x300 mm</t>
  </si>
  <si>
    <t>-1673270215</t>
  </si>
  <si>
    <t>48</t>
  </si>
  <si>
    <t>59030711R</t>
  </si>
  <si>
    <t>dvířka revizní PVC 300x300mm</t>
  </si>
  <si>
    <t>1167753272</t>
  </si>
  <si>
    <t>49</t>
  </si>
  <si>
    <t>998763100</t>
  </si>
  <si>
    <t>Přesun hmot tonážní pro dřevostavby v objektech v do 6 m</t>
  </si>
  <si>
    <t>-843185250</t>
  </si>
  <si>
    <t>50</t>
  </si>
  <si>
    <t>766660171</t>
  </si>
  <si>
    <t>Montáž dveřních křídel otvíravých 1křídlových š do 0,8 m do obložkové zárubně</t>
  </si>
  <si>
    <t>-42070865</t>
  </si>
  <si>
    <t>51</t>
  </si>
  <si>
    <t>61162878R</t>
  </si>
  <si>
    <t>dveře vnitřní 80x197 cm</t>
  </si>
  <si>
    <t>-700970041</t>
  </si>
  <si>
    <t>52</t>
  </si>
  <si>
    <t>-2088613904</t>
  </si>
  <si>
    <t>53</t>
  </si>
  <si>
    <t>-1679830495</t>
  </si>
  <si>
    <t>54</t>
  </si>
  <si>
    <t>658594491</t>
  </si>
  <si>
    <t>55</t>
  </si>
  <si>
    <t>54914622</t>
  </si>
  <si>
    <t>kování vrchní dveřní klika včetně štítu a montážního materiálu BB 72 matný nikl</t>
  </si>
  <si>
    <t>-1835909286</t>
  </si>
  <si>
    <t>56</t>
  </si>
  <si>
    <t>766682111</t>
  </si>
  <si>
    <t>Montáž zárubní obložkových pro dveře jednokřídlové tl stěny do 170 mm</t>
  </si>
  <si>
    <t>669478373</t>
  </si>
  <si>
    <t>57</t>
  </si>
  <si>
    <t>61182258</t>
  </si>
  <si>
    <t>zárubeň obložková pro dveře 1křídlové 60,70,80,90x197cm tl 6-17cm,dub,buk</t>
  </si>
  <si>
    <t>1996320814</t>
  </si>
  <si>
    <t>58</t>
  </si>
  <si>
    <t>-1008760257</t>
  </si>
  <si>
    <t>59</t>
  </si>
  <si>
    <t>-1635423115</t>
  </si>
  <si>
    <t>60</t>
  </si>
  <si>
    <t>-517647297</t>
  </si>
  <si>
    <t>61</t>
  </si>
  <si>
    <t>283216010</t>
  </si>
  <si>
    <t>62</t>
  </si>
  <si>
    <t>-1787732336</t>
  </si>
  <si>
    <t>"dveře" 0,8*1,97*2</t>
  </si>
  <si>
    <t>"schodiště" 2,1</t>
  </si>
  <si>
    <t>63</t>
  </si>
  <si>
    <t>549498211</t>
  </si>
  <si>
    <t>64</t>
  </si>
  <si>
    <t>783106805</t>
  </si>
  <si>
    <t>Odstranění nátěrů z truhlářských konstrukcí opálením</t>
  </si>
  <si>
    <t>2137045706</t>
  </si>
  <si>
    <t>65</t>
  </si>
  <si>
    <t>1479690199</t>
  </si>
  <si>
    <t>66</t>
  </si>
  <si>
    <t>1142008420</t>
  </si>
  <si>
    <t>67</t>
  </si>
  <si>
    <t>-1706581487</t>
  </si>
  <si>
    <t>68</t>
  </si>
  <si>
    <t>1574302157</t>
  </si>
  <si>
    <t>"strop" 3,26*2,64</t>
  </si>
  <si>
    <t>"stěny" (3,26+2,64)*2*2,75</t>
  </si>
  <si>
    <t>"odečet dveří" 0,9*2*-1</t>
  </si>
  <si>
    <t>69</t>
  </si>
  <si>
    <t>-1072121035</t>
  </si>
  <si>
    <t>70</t>
  </si>
  <si>
    <t>1685903658</t>
  </si>
  <si>
    <t>71</t>
  </si>
  <si>
    <t>-249706</t>
  </si>
  <si>
    <t>koupelna - Lesná 98</t>
  </si>
  <si>
    <t xml:space="preserve">    751 - Vzduchotechnika</t>
  </si>
  <si>
    <t xml:space="preserve">    765 - Krytina skládaná</t>
  </si>
  <si>
    <t xml:space="preserve">    771 - Podlahy z dlaždic</t>
  </si>
  <si>
    <t xml:space="preserve">    777 - Podlahy lité</t>
  </si>
  <si>
    <t>-551357525</t>
  </si>
  <si>
    <t>2*2</t>
  </si>
  <si>
    <t>971024451R01</t>
  </si>
  <si>
    <t>Vysekání drážky ve zdivu kamenném pro osazení kanalizačního potrubí WC</t>
  </si>
  <si>
    <t>-1875454314</t>
  </si>
  <si>
    <t>972054241R</t>
  </si>
  <si>
    <t>Vybourání otvorů do stávajícího stropu pro montáž kanalizačního potrubí WC</t>
  </si>
  <si>
    <t>2022333732</t>
  </si>
  <si>
    <t>-1282597104</t>
  </si>
  <si>
    <t>713131151</t>
  </si>
  <si>
    <t>Montáž izolace tepelné stěn a základů volně vloženými rohožemi, pásy, dílci, deskami 1 vrstva</t>
  </si>
  <si>
    <t>-1915317034</t>
  </si>
  <si>
    <t>2*4*2</t>
  </si>
  <si>
    <t>2,2*4*2</t>
  </si>
  <si>
    <t>63150966</t>
  </si>
  <si>
    <t>plsť tepelně izolační příčková akustická λ=0,037 tl 50mm</t>
  </si>
  <si>
    <t>920236479</t>
  </si>
  <si>
    <t>713291222</t>
  </si>
  <si>
    <t>Montáž izolace tepelné parotěsné zábrany stěn a sloupů fólií</t>
  </si>
  <si>
    <t>-1813931028</t>
  </si>
  <si>
    <t>28329338</t>
  </si>
  <si>
    <t>fólie podstřešní parotěsná PE nearmovaná 190 g/m2 (4 x 10 m)</t>
  </si>
  <si>
    <t>-1561591781</t>
  </si>
  <si>
    <t>-1257904729</t>
  </si>
  <si>
    <t>721173706</t>
  </si>
  <si>
    <t>Potrubí kanalizační z PE odpadní DN 100</t>
  </si>
  <si>
    <t>-100496849</t>
  </si>
  <si>
    <t>235412473</t>
  </si>
  <si>
    <t>2137329353</t>
  </si>
  <si>
    <t>6+2</t>
  </si>
  <si>
    <t>-1174090790</t>
  </si>
  <si>
    <t>-966359845</t>
  </si>
  <si>
    <t>6+10+2,5+4</t>
  </si>
  <si>
    <t>1733150644</t>
  </si>
  <si>
    <t>-907129753</t>
  </si>
  <si>
    <t>-16487342</t>
  </si>
  <si>
    <t>1326389541</t>
  </si>
  <si>
    <t>725211601</t>
  </si>
  <si>
    <t>Umyvadlo keramické připevněné na stěnu šrouby bílé bez krytu na sifon 500 mm</t>
  </si>
  <si>
    <t>-818059077</t>
  </si>
  <si>
    <t>725532122</t>
  </si>
  <si>
    <t>Elektrický ohřívač zásobníkový akumulační závěsný svislý 150 l / 3 kW</t>
  </si>
  <si>
    <t>-1293435111</t>
  </si>
  <si>
    <t>725532122R01</t>
  </si>
  <si>
    <t>Příprava instalace řídící jednotky solárních kolektorů</t>
  </si>
  <si>
    <t>498154537</t>
  </si>
  <si>
    <t>725822612</t>
  </si>
  <si>
    <t>Baterie umyvadlová stojánková páková s výpustí</t>
  </si>
  <si>
    <t>1507383420</t>
  </si>
  <si>
    <t>725841311</t>
  </si>
  <si>
    <t>Baterie sprchová nástěnná pákové</t>
  </si>
  <si>
    <t>90675967</t>
  </si>
  <si>
    <t>434607452</t>
  </si>
  <si>
    <t>585369874</t>
  </si>
  <si>
    <t>1112421644</t>
  </si>
  <si>
    <t>-1765908203</t>
  </si>
  <si>
    <t>751111052</t>
  </si>
  <si>
    <t>Mtž vent ax ntl podhledového D do 200 mm</t>
  </si>
  <si>
    <t>-783115168</t>
  </si>
  <si>
    <t>42914115</t>
  </si>
  <si>
    <t>ventilátor axiální stěnový skříň z plastu IP44 25W</t>
  </si>
  <si>
    <t>1304160270</t>
  </si>
  <si>
    <t>751398012</t>
  </si>
  <si>
    <t>Mtž větrací mřížky na kruhové potrubí D do 200 mm</t>
  </si>
  <si>
    <t>-468421361</t>
  </si>
  <si>
    <t>56245640</t>
  </si>
  <si>
    <t>mřížka větrací kruhová plast 160 se síťovinou</t>
  </si>
  <si>
    <t>-1065567513</t>
  </si>
  <si>
    <t>751537012</t>
  </si>
  <si>
    <t>Mtž potrubí ohebného neizol z Al laminátové hadice D do 200 mm</t>
  </si>
  <si>
    <t>2060985629</t>
  </si>
  <si>
    <t>42982100R</t>
  </si>
  <si>
    <t>potrubí VZT Alu Flexi</t>
  </si>
  <si>
    <t>-1515262096</t>
  </si>
  <si>
    <t>998751101</t>
  </si>
  <si>
    <t>Přesun hmot tonážní pro vzduchotechniku v objektech v do 12 m</t>
  </si>
  <si>
    <t>158590917</t>
  </si>
  <si>
    <t>763121221R</t>
  </si>
  <si>
    <t>SDK stěna předsazená deska 1x H2 tl 12,5 mm montovaná na dřevěný rošt - bez dřevěné konstrukce</t>
  </si>
  <si>
    <t>-434647504</t>
  </si>
  <si>
    <t>1474309929</t>
  </si>
  <si>
    <t>-1289061063</t>
  </si>
  <si>
    <t>-138500753</t>
  </si>
  <si>
    <t>-1578889240</t>
  </si>
  <si>
    <t>765115201R</t>
  </si>
  <si>
    <t>Montáž nástavce pro napojení solárních panelů</t>
  </si>
  <si>
    <t>595222433</t>
  </si>
  <si>
    <t>59660254R</t>
  </si>
  <si>
    <t>nástavec pro kabely</t>
  </si>
  <si>
    <t>-224913116</t>
  </si>
  <si>
    <t>765115202</t>
  </si>
  <si>
    <t>Montáž nástavce pro odvětrání kanalizace pro keramickou krytinu</t>
  </si>
  <si>
    <t>-423160031</t>
  </si>
  <si>
    <t>odvětrání sprchy</t>
  </si>
  <si>
    <t>59660212</t>
  </si>
  <si>
    <t>nástavec pro odvětrání kanalizace</t>
  </si>
  <si>
    <t>33921849</t>
  </si>
  <si>
    <t>998765101</t>
  </si>
  <si>
    <t>Přesun hmot tonážní pro krytiny skládané v objektech v do 6 m</t>
  </si>
  <si>
    <t>-642632600</t>
  </si>
  <si>
    <t>766417211</t>
  </si>
  <si>
    <t>Montáž obložení stěn podkladového roštu</t>
  </si>
  <si>
    <t>588291844</t>
  </si>
  <si>
    <t>4*4*2</t>
  </si>
  <si>
    <t xml:space="preserve">4*5*2 </t>
  </si>
  <si>
    <t>60514112</t>
  </si>
  <si>
    <t>latě střešní surové řezivo jehličnaté dl 4m</t>
  </si>
  <si>
    <t>100162700</t>
  </si>
  <si>
    <t>4*4*2*0,04*0,06</t>
  </si>
  <si>
    <t>4*5*2 *0,04*0,06</t>
  </si>
  <si>
    <t>-2068081358</t>
  </si>
  <si>
    <t>dveře vnitřní 70x197 cm</t>
  </si>
  <si>
    <t>-221243556</t>
  </si>
  <si>
    <t>-984568837</t>
  </si>
  <si>
    <t>-544384488</t>
  </si>
  <si>
    <t>-1049255812</t>
  </si>
  <si>
    <t>-545465493</t>
  </si>
  <si>
    <t>766671021</t>
  </si>
  <si>
    <t>Montáž střešního okna do krytiny tvarované 55 x 78 cm</t>
  </si>
  <si>
    <t>-1680035135</t>
  </si>
  <si>
    <t>61124300</t>
  </si>
  <si>
    <t>okno střešní 55x78 cm</t>
  </si>
  <si>
    <t>-1570713053</t>
  </si>
  <si>
    <t>766671021R01</t>
  </si>
  <si>
    <t>Montáž střešního okna do krytiny tvarované - provedení otvoru do střešní konstrukce včetně jejího začištění po osazení okna</t>
  </si>
  <si>
    <t>-583283540</t>
  </si>
  <si>
    <t>1324691185</t>
  </si>
  <si>
    <t>-1894426132</t>
  </si>
  <si>
    <t>-604601785</t>
  </si>
  <si>
    <t>-412929213</t>
  </si>
  <si>
    <t>771990111</t>
  </si>
  <si>
    <t>Vyrovnání podkladu samonivelační stěrkou tl 4 mm pevnosti 15 Mpa</t>
  </si>
  <si>
    <t>-1160521450</t>
  </si>
  <si>
    <t>2*2,2</t>
  </si>
  <si>
    <t>998771101</t>
  </si>
  <si>
    <t>Přesun hmot tonážní pro podlahy z dlaždic v objektech v do 6 m</t>
  </si>
  <si>
    <t>189149028</t>
  </si>
  <si>
    <t>777111101</t>
  </si>
  <si>
    <t>Zametení podkladu před provedením lité podlahy</t>
  </si>
  <si>
    <t>673871018</t>
  </si>
  <si>
    <t>777131101</t>
  </si>
  <si>
    <t>Penetrační epoxidový nátěr podlahy na suchý a vyzrálý podklad</t>
  </si>
  <si>
    <t>-1436229976</t>
  </si>
  <si>
    <t>998777101</t>
  </si>
  <si>
    <t>Přesun hmot tonážní pro podlahy lité v objektech v do 6 m</t>
  </si>
  <si>
    <t>-503808191</t>
  </si>
  <si>
    <t>-951338299</t>
  </si>
  <si>
    <t>-1879709033</t>
  </si>
  <si>
    <t>124671331</t>
  </si>
  <si>
    <t>"stěny" 2*4*2</t>
  </si>
  <si>
    <t>"stěny" 2,2*4*2</t>
  </si>
  <si>
    <t>"strop" 2,2*2</t>
  </si>
  <si>
    <t>"odečet obkladů" (2,1*2)+(1,2*1,5)</t>
  </si>
  <si>
    <t>75</t>
  </si>
  <si>
    <t>981584762</t>
  </si>
  <si>
    <t>ložnice - Lesná 98</t>
  </si>
  <si>
    <t>-1806511587</t>
  </si>
  <si>
    <t>959562290</t>
  </si>
  <si>
    <t>3,26*5,5</t>
  </si>
  <si>
    <t>886922857</t>
  </si>
  <si>
    <t>-1514660178</t>
  </si>
  <si>
    <t>762211811</t>
  </si>
  <si>
    <t>Demontáž schodiště přímočarého nebo křivočarého š do 1,0 m bez podstupnic</t>
  </si>
  <si>
    <t>30118909</t>
  </si>
  <si>
    <t>66519118</t>
  </si>
  <si>
    <t>2075351568</t>
  </si>
  <si>
    <t>-711777859</t>
  </si>
  <si>
    <t>3,26*5,5*0,015</t>
  </si>
  <si>
    <t>-1025409464</t>
  </si>
  <si>
    <t>-1020992883</t>
  </si>
  <si>
    <t>372461808</t>
  </si>
  <si>
    <t>-825004533</t>
  </si>
  <si>
    <t>287078665</t>
  </si>
  <si>
    <t>-241183421</t>
  </si>
  <si>
    <t>1847611797</t>
  </si>
  <si>
    <t>3,26+3,26+5,5+5,5</t>
  </si>
  <si>
    <t>-1648803270</t>
  </si>
  <si>
    <t>-1307119968</t>
  </si>
  <si>
    <t>-230818392</t>
  </si>
  <si>
    <t>9502735</t>
  </si>
  <si>
    <t>2032598081</t>
  </si>
  <si>
    <t>"parapet" 0,9*0,3*2</t>
  </si>
  <si>
    <t>-201444726</t>
  </si>
  <si>
    <t>1303691626</t>
  </si>
  <si>
    <t>984441047</t>
  </si>
  <si>
    <t>41277133</t>
  </si>
  <si>
    <t>783201403</t>
  </si>
  <si>
    <t>Oprášení tesařských konstrukcí před provedením nátěru</t>
  </si>
  <si>
    <t>-1400944069</t>
  </si>
  <si>
    <t>783263101</t>
  </si>
  <si>
    <t>Napouštěcí jednonásobný olejový nátěr tesařských konstrukcí zabudovaných do konstrukce</t>
  </si>
  <si>
    <t>-2103507407</t>
  </si>
  <si>
    <t>783264101</t>
  </si>
  <si>
    <t>Základní jednonásobný olejový nátěr tesařských konstrukcí</t>
  </si>
  <si>
    <t>-1315272756</t>
  </si>
  <si>
    <t>783267101</t>
  </si>
  <si>
    <t>Krycí jednonásobný olejový nátěr tesařských konstrukcí</t>
  </si>
  <si>
    <t>442345885</t>
  </si>
  <si>
    <t>-1314689564</t>
  </si>
  <si>
    <t>"strop" 3,26*5,5</t>
  </si>
  <si>
    <t>"stěny" (3,26+5,5)*2*3</t>
  </si>
  <si>
    <t>-571197808</t>
  </si>
  <si>
    <t>-1778243179</t>
  </si>
  <si>
    <t>-1004075976</t>
  </si>
  <si>
    <t>978023411</t>
  </si>
  <si>
    <t>Vyškrábání spár kamenného zdiva do 80 mm</t>
  </si>
  <si>
    <t>985232113</t>
  </si>
  <si>
    <t>Spárování zdiva aktivovanou maltou přes 40 mm do 80 mm</t>
  </si>
  <si>
    <t>985421153</t>
  </si>
  <si>
    <t>Nízkotlaká injektáž ve zdivu kamenném trhlin do 20 mm ve zdivu od 450 mm do 600 mm</t>
  </si>
  <si>
    <t>Podepření kamenného nadpraží</t>
  </si>
  <si>
    <t>997006512</t>
  </si>
  <si>
    <t>997002619</t>
  </si>
  <si>
    <t>997013111</t>
  </si>
  <si>
    <t>434191423R</t>
  </si>
  <si>
    <t>962032231R</t>
  </si>
  <si>
    <t>962111011R</t>
  </si>
  <si>
    <t>997013831R</t>
  </si>
  <si>
    <t>997111418R</t>
  </si>
  <si>
    <t>998223011R</t>
  </si>
  <si>
    <t>783562311R</t>
  </si>
  <si>
    <t>683141518R</t>
  </si>
  <si>
    <t>985441113.ULS</t>
  </si>
  <si>
    <t>311213123</t>
  </si>
  <si>
    <t>Zdivo z nepravidelných kamenů na maltu, objem jednoho kamene přes 0,02 m3, šířka spáry do 20 mm</t>
  </si>
  <si>
    <t>Osazení nadpraží z kamene 250x450 mm</t>
  </si>
  <si>
    <t>ULAS s.r.o.</t>
  </si>
  <si>
    <t>CZ28732804</t>
  </si>
  <si>
    <t xml:space="preserve">Město Český Brod </t>
  </si>
  <si>
    <t>Město Český Brod</t>
  </si>
  <si>
    <t>CZ00235334</t>
  </si>
  <si>
    <t>Vnitrostaveništní přesun hmot do v. 6 m</t>
  </si>
  <si>
    <t xml:space="preserve">    4 - Vodorovné konstrukce</t>
  </si>
  <si>
    <t xml:space="preserve">    99 - Přesun hmot</t>
  </si>
  <si>
    <t>statické zajištění podzemí pod budovou čp. 1 v Českém Brodě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</si>
</sst>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62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i/>
      <sz val="7"/>
      <color rgb="FF969696"/>
      <name val="Trebuchet MS"/>
      <family val="2"/>
    </font>
    <font>
      <sz val="8"/>
      <color rgb="FF505050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sz val="8"/>
      <color rgb="FFFFFFFF"/>
      <name val="Trebuchet MS"/>
      <family val="2"/>
    </font>
    <font>
      <sz val="12"/>
      <color rgb="FFFFFFFF"/>
      <name val="Trebuchet MS"/>
      <family val="2"/>
    </font>
    <font>
      <sz val="10"/>
      <color rgb="FFFFFFFF"/>
      <name val="Trebuchet MS"/>
      <family val="2"/>
    </font>
    <font>
      <b/>
      <sz val="8"/>
      <color rgb="FF000000"/>
      <name val="Trebuchet MS"/>
      <family val="2"/>
    </font>
    <font>
      <b/>
      <sz val="10"/>
      <color rgb="FF003366"/>
      <name val="Trebuchet MS"/>
      <family val="2"/>
    </font>
    <font>
      <b/>
      <sz val="10"/>
      <color rgb="FF2A6099"/>
      <name val="Trebuchet MS"/>
      <family val="2"/>
    </font>
    <font>
      <sz val="8"/>
      <color rgb="FF000000"/>
      <name val="Trebuchet MS"/>
      <family val="2"/>
    </font>
    <font>
      <sz val="8"/>
      <color rgb="FF2A6099"/>
      <name val="Trebuchet MS"/>
      <family val="2"/>
    </font>
    <font>
      <b/>
      <sz val="8"/>
      <color rgb="FF003366"/>
      <name val="Trebuchet MS"/>
      <family val="2"/>
    </font>
    <font>
      <b/>
      <sz val="8"/>
      <color rgb="FFFFFFFF"/>
      <name val="Trebuchet MS"/>
      <family val="2"/>
    </font>
    <font>
      <b/>
      <sz val="8"/>
      <color rgb="FF2A6099"/>
      <name val="Trebuchet MS"/>
      <family val="2"/>
    </font>
    <font>
      <b/>
      <i/>
      <sz val="10"/>
      <color rgb="FF0000FF"/>
      <name val="Trebuchet MS"/>
      <family val="2"/>
    </font>
    <font>
      <b/>
      <sz val="10"/>
      <color rgb="FF969696"/>
      <name val="Trebuchet MS"/>
      <family val="2"/>
    </font>
    <font>
      <b/>
      <sz val="10"/>
      <color rgb="FFFFFFFF"/>
      <name val="Trebuchet MS"/>
      <family val="2"/>
    </font>
    <font>
      <b/>
      <sz val="9"/>
      <color rgb="FF000000"/>
      <name val="Trebuchet MS"/>
      <family val="2"/>
    </font>
    <font>
      <i/>
      <sz val="8"/>
      <color rgb="FF000000"/>
      <name val="Trebuchet MS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rgb="FF0000FF"/>
      <name val="Trebuchet MS"/>
      <family val="2"/>
    </font>
    <font>
      <b/>
      <sz val="10"/>
      <color rgb="FF000000"/>
      <name val="Trebuchet MS"/>
      <family val="2"/>
    </font>
    <font>
      <sz val="10"/>
      <color rgb="FF2A6099"/>
      <name val="Trebuchet MS"/>
      <family val="2"/>
    </font>
    <font>
      <sz val="8"/>
      <color rgb="FF111111"/>
      <name val="Trebuchet MS"/>
      <family val="2"/>
    </font>
    <font>
      <b/>
      <sz val="10"/>
      <color theme="3"/>
      <name val="Trebuchet MS"/>
      <family val="2"/>
    </font>
    <font>
      <b/>
      <i/>
      <sz val="10"/>
      <color theme="3"/>
      <name val="Trebuchet MS"/>
      <family val="2"/>
    </font>
    <font>
      <sz val="9"/>
      <color rgb="FF00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454">
    <xf numFmtId="0" fontId="0" fillId="0" borderId="0" xfId="0"/>
    <xf numFmtId="0" fontId="10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20" applyFont="1" applyFill="1" applyBorder="1" applyAlignment="1" applyProtection="1">
      <alignment vertical="center"/>
      <protection/>
    </xf>
    <xf numFmtId="0" fontId="0" fillId="2" borderId="0" xfId="0" applyFill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6" xfId="0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7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Border="1" applyAlignment="1" applyProtection="1">
      <alignment horizontal="center" vertical="center"/>
      <protection/>
    </xf>
    <xf numFmtId="0" fontId="23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6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66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0" fillId="0" borderId="11" xfId="0" applyNumberFormat="1" applyFont="1" applyBorder="1"/>
    <xf numFmtId="166" fontId="30" fillId="0" borderId="12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4" xfId="0" applyFont="1" applyBorder="1"/>
    <xf numFmtId="0" fontId="28" fillId="0" borderId="0" xfId="0" applyFont="1" applyAlignment="1">
      <alignment horizontal="left"/>
    </xf>
    <xf numFmtId="0" fontId="32" fillId="0" borderId="5" xfId="0" applyFont="1" applyBorder="1"/>
    <xf numFmtId="0" fontId="32" fillId="0" borderId="13" xfId="0" applyFont="1" applyBorder="1"/>
    <xf numFmtId="166" fontId="32" fillId="0" borderId="0" xfId="0" applyNumberFormat="1" applyFont="1"/>
    <xf numFmtId="166" fontId="32" fillId="0" borderId="14" xfId="0" applyNumberFormat="1" applyFont="1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67" fontId="0" fillId="0" borderId="24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4" fillId="0" borderId="24" xfId="0" applyFont="1" applyBorder="1" applyAlignment="1">
      <alignment horizontal="left" vertical="center"/>
    </xf>
    <xf numFmtId="166" fontId="14" fillId="0" borderId="0" xfId="0" applyNumberFormat="1" applyFont="1" applyAlignment="1">
      <alignment vertical="center"/>
    </xf>
    <xf numFmtId="166" fontId="14" fillId="0" borderId="14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167" fontId="34" fillId="0" borderId="0" xfId="0" applyNumberFormat="1" applyFont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167" fontId="36" fillId="0" borderId="0" xfId="0" applyNumberFormat="1" applyFont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/>
    <xf numFmtId="0" fontId="3" fillId="2" borderId="0" xfId="0" applyFont="1" applyFill="1" applyAlignment="1">
      <alignment horizontal="center" vertical="center"/>
    </xf>
    <xf numFmtId="0" fontId="37" fillId="2" borderId="0" xfId="0" applyFont="1" applyFill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7" fillId="0" borderId="0" xfId="0" applyFont="1"/>
    <xf numFmtId="0" fontId="40" fillId="0" borderId="0" xfId="0" applyFont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4" fontId="40" fillId="0" borderId="0" xfId="0" applyNumberFormat="1" applyFont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166" fontId="40" fillId="0" borderId="0" xfId="0" applyNumberFormat="1" applyFont="1" applyAlignment="1">
      <alignment vertical="center" wrapText="1"/>
    </xf>
    <xf numFmtId="166" fontId="40" fillId="0" borderId="14" xfId="0" applyNumberFormat="1" applyFont="1" applyBorder="1" applyAlignment="1">
      <alignment vertical="center" wrapText="1"/>
    </xf>
    <xf numFmtId="4" fontId="4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right" vertical="center" wrapText="1"/>
    </xf>
    <xf numFmtId="0" fontId="43" fillId="0" borderId="5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166" fontId="43" fillId="0" borderId="0" xfId="0" applyNumberFormat="1" applyFont="1" applyAlignment="1">
      <alignment vertical="center" wrapText="1"/>
    </xf>
    <xf numFmtId="166" fontId="43" fillId="0" borderId="14" xfId="0" applyNumberFormat="1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166" fontId="44" fillId="0" borderId="0" xfId="0" applyNumberFormat="1" applyFont="1" applyAlignment="1">
      <alignment vertical="center" wrapText="1"/>
    </xf>
    <xf numFmtId="166" fontId="44" fillId="0" borderId="14" xfId="0" applyNumberFormat="1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0" fontId="45" fillId="0" borderId="0" xfId="0" applyFont="1"/>
    <xf numFmtId="0" fontId="45" fillId="0" borderId="4" xfId="0" applyFont="1" applyBorder="1"/>
    <xf numFmtId="0" fontId="41" fillId="0" borderId="0" xfId="0" applyFont="1" applyAlignment="1">
      <alignment horizontal="center"/>
    </xf>
    <xf numFmtId="0" fontId="45" fillId="0" borderId="5" xfId="0" applyFont="1" applyBorder="1"/>
    <xf numFmtId="0" fontId="45" fillId="0" borderId="13" xfId="0" applyFont="1" applyBorder="1"/>
    <xf numFmtId="166" fontId="45" fillId="0" borderId="0" xfId="0" applyNumberFormat="1" applyFont="1"/>
    <xf numFmtId="166" fontId="45" fillId="0" borderId="14" xfId="0" applyNumberFormat="1" applyFont="1" applyBorder="1"/>
    <xf numFmtId="0" fontId="46" fillId="0" borderId="0" xfId="0" applyFo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4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 applyProtection="1">
      <alignment horizontal="center" vertical="center" wrapText="1"/>
      <protection locked="0"/>
    </xf>
    <xf numFmtId="167" fontId="43" fillId="0" borderId="25" xfId="0" applyNumberFormat="1" applyFont="1" applyBorder="1" applyAlignment="1" applyProtection="1">
      <alignment vertical="center"/>
      <protection locked="0"/>
    </xf>
    <xf numFmtId="0" fontId="43" fillId="0" borderId="5" xfId="0" applyFont="1" applyBorder="1" applyAlignment="1" applyProtection="1">
      <alignment vertical="center"/>
      <protection locked="0"/>
    </xf>
    <xf numFmtId="0" fontId="43" fillId="0" borderId="24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166" fontId="43" fillId="0" borderId="14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4" fontId="43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49" fontId="47" fillId="0" borderId="0" xfId="0" applyNumberFormat="1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167" fontId="47" fillId="0" borderId="0" xfId="0" applyNumberFormat="1" applyFont="1" applyAlignment="1" applyProtection="1">
      <alignment vertical="center"/>
      <protection locked="0"/>
    </xf>
    <xf numFmtId="4" fontId="47" fillId="0" borderId="0" xfId="0" applyNumberFormat="1" applyFont="1" applyAlignment="1" applyProtection="1">
      <alignment vertical="center"/>
      <protection locked="0"/>
    </xf>
    <xf numFmtId="0" fontId="47" fillId="0" borderId="5" xfId="0" applyFont="1" applyBorder="1" applyAlignment="1" applyProtection="1">
      <alignment vertical="center"/>
      <protection locked="0"/>
    </xf>
    <xf numFmtId="0" fontId="47" fillId="0" borderId="24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166" fontId="47" fillId="0" borderId="0" xfId="0" applyNumberFormat="1" applyFont="1" applyAlignment="1">
      <alignment vertical="center"/>
    </xf>
    <xf numFmtId="166" fontId="47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" fontId="47" fillId="0" borderId="0" xfId="0" applyNumberFormat="1" applyFont="1" applyAlignment="1">
      <alignment vertical="center"/>
    </xf>
    <xf numFmtId="0" fontId="13" fillId="0" borderId="4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167" fontId="48" fillId="0" borderId="0" xfId="0" applyNumberFormat="1" applyFont="1" applyAlignment="1" applyProtection="1">
      <alignment vertical="center"/>
      <protection locked="0"/>
    </xf>
    <xf numFmtId="4" fontId="48" fillId="0" borderId="0" xfId="0" applyNumberFormat="1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49" fillId="0" borderId="24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166" fontId="49" fillId="0" borderId="14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4" xfId="0" applyFont="1" applyBorder="1" applyAlignment="1" applyProtection="1">
      <alignment vertical="center"/>
      <protection locked="0"/>
    </xf>
    <xf numFmtId="0" fontId="51" fillId="0" borderId="5" xfId="0" applyFont="1" applyBorder="1" applyAlignment="1" applyProtection="1">
      <alignment vertical="center"/>
      <protection locked="0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166" fontId="51" fillId="0" borderId="14" xfId="0" applyNumberFormat="1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4" fontId="51" fillId="0" borderId="0" xfId="0" applyNumberFormat="1" applyFont="1" applyAlignment="1">
      <alignment vertical="center"/>
    </xf>
    <xf numFmtId="0" fontId="41" fillId="0" borderId="0" xfId="0" applyFont="1"/>
    <xf numFmtId="0" fontId="41" fillId="0" borderId="4" xfId="0" applyFont="1" applyBorder="1"/>
    <xf numFmtId="0" fontId="41" fillId="0" borderId="5" xfId="0" applyFont="1" applyBorder="1"/>
    <xf numFmtId="0" fontId="41" fillId="0" borderId="13" xfId="0" applyFont="1" applyBorder="1"/>
    <xf numFmtId="166" fontId="41" fillId="0" borderId="0" xfId="0" applyNumberFormat="1" applyFont="1"/>
    <xf numFmtId="166" fontId="41" fillId="0" borderId="14" xfId="0" applyNumberFormat="1" applyFont="1" applyBorder="1"/>
    <xf numFmtId="0" fontId="50" fillId="0" borderId="0" xfId="0" applyFont="1"/>
    <xf numFmtId="4" fontId="41" fillId="0" borderId="0" xfId="0" applyNumberFormat="1" applyFont="1" applyAlignment="1">
      <alignment vertical="center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32" fillId="0" borderId="25" xfId="0" applyFont="1" applyBorder="1" applyAlignment="1">
      <alignment horizontal="center" vertical="center"/>
    </xf>
    <xf numFmtId="4" fontId="0" fillId="0" borderId="0" xfId="0" applyNumberFormat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0" fontId="53" fillId="0" borderId="25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4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7" fontId="31" fillId="0" borderId="0" xfId="0" applyNumberFormat="1" applyFont="1" applyAlignment="1" applyProtection="1">
      <alignment vertical="center"/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0" fontId="31" fillId="0" borderId="5" xfId="0" applyFont="1" applyBorder="1" applyAlignment="1" applyProtection="1">
      <alignment vertical="center"/>
      <protection locked="0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166" fontId="15" fillId="0" borderId="14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4" fontId="31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4" xfId="0" applyFont="1" applyBorder="1" applyAlignment="1" applyProtection="1">
      <alignment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49" fontId="55" fillId="0" borderId="25" xfId="0" applyNumberFormat="1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167" fontId="55" fillId="0" borderId="25" xfId="0" applyNumberFormat="1" applyFont="1" applyBorder="1" applyAlignment="1" applyProtection="1">
      <alignment vertical="center"/>
      <protection locked="0"/>
    </xf>
    <xf numFmtId="0" fontId="55" fillId="0" borderId="5" xfId="0" applyFont="1" applyBorder="1" applyAlignment="1" applyProtection="1">
      <alignment vertical="center"/>
      <protection locked="0"/>
    </xf>
    <xf numFmtId="0" fontId="55" fillId="0" borderId="24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166" fontId="55" fillId="0" borderId="0" xfId="0" applyNumberFormat="1" applyFont="1" applyAlignment="1">
      <alignment vertical="center"/>
    </xf>
    <xf numFmtId="166" fontId="55" fillId="0" borderId="14" xfId="0" applyNumberFormat="1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0" fontId="55" fillId="0" borderId="0" xfId="0" applyFont="1"/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7" fontId="0" fillId="0" borderId="0" xfId="0" applyNumberFormat="1" applyAlignment="1" applyProtection="1">
      <alignment vertical="center"/>
      <protection locked="0"/>
    </xf>
    <xf numFmtId="0" fontId="43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3" fillId="0" borderId="0" xfId="0" applyFont="1"/>
    <xf numFmtId="0" fontId="0" fillId="5" borderId="0" xfId="0" applyFill="1"/>
    <xf numFmtId="0" fontId="31" fillId="0" borderId="0" xfId="0" applyFont="1"/>
    <xf numFmtId="4" fontId="43" fillId="5" borderId="0" xfId="0" applyNumberFormat="1" applyFont="1" applyFill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4" fontId="51" fillId="5" borderId="0" xfId="0" applyNumberFormat="1" applyFont="1" applyFill="1" applyAlignment="1">
      <alignment vertical="center" wrapText="1"/>
    </xf>
    <xf numFmtId="4" fontId="47" fillId="0" borderId="0" xfId="0" applyNumberFormat="1" applyFont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vertical="center"/>
    </xf>
    <xf numFmtId="0" fontId="43" fillId="0" borderId="0" xfId="0" applyFont="1"/>
    <xf numFmtId="0" fontId="42" fillId="0" borderId="0" xfId="0" applyFont="1"/>
    <xf numFmtId="0" fontId="44" fillId="0" borderId="0" xfId="0" applyFont="1"/>
    <xf numFmtId="0" fontId="42" fillId="0" borderId="0" xfId="0" applyFont="1"/>
    <xf numFmtId="0" fontId="56" fillId="0" borderId="0" xfId="0" applyFont="1"/>
    <xf numFmtId="0" fontId="40" fillId="0" borderId="0" xfId="0" applyFont="1"/>
    <xf numFmtId="0" fontId="47" fillId="0" borderId="0" xfId="0" applyFont="1"/>
    <xf numFmtId="0" fontId="43" fillId="5" borderId="0" xfId="0" applyFont="1" applyFill="1"/>
    <xf numFmtId="0" fontId="57" fillId="0" borderId="0" xfId="0" applyFont="1"/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66" fontId="14" fillId="0" borderId="16" xfId="0" applyNumberFormat="1" applyFont="1" applyBorder="1" applyAlignment="1">
      <alignment vertical="center"/>
    </xf>
    <xf numFmtId="166" fontId="14" fillId="0" borderId="17" xfId="0" applyNumberFormat="1" applyFont="1" applyBorder="1" applyAlignment="1">
      <alignment vertical="center"/>
    </xf>
    <xf numFmtId="49" fontId="60" fillId="0" borderId="0" xfId="0" applyNumberFormat="1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0" fontId="43" fillId="0" borderId="4" xfId="0" applyFont="1" applyBorder="1" applyAlignment="1" applyProtection="1">
      <alignment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center" vertical="center" wrapText="1"/>
      <protection locked="0"/>
    </xf>
    <xf numFmtId="4" fontId="61" fillId="0" borderId="25" xfId="0" applyNumberFormat="1" applyFont="1" applyBorder="1" applyAlignment="1" applyProtection="1">
      <alignment horizontal="right" vertical="center" wrapText="1"/>
      <protection locked="0"/>
    </xf>
    <xf numFmtId="0" fontId="43" fillId="0" borderId="5" xfId="0" applyFont="1" applyBorder="1" applyAlignment="1" applyProtection="1">
      <alignment vertical="center"/>
      <protection locked="0"/>
    </xf>
    <xf numFmtId="0" fontId="43" fillId="0" borderId="24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166" fontId="43" fillId="0" borderId="14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4" fontId="43" fillId="0" borderId="0" xfId="0" applyNumberFormat="1" applyFont="1" applyAlignment="1">
      <alignment vertical="center"/>
    </xf>
    <xf numFmtId="0" fontId="0" fillId="0" borderId="0" xfId="0" applyFont="1"/>
    <xf numFmtId="4" fontId="20" fillId="0" borderId="0" xfId="0" applyNumberFormat="1" applyFont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4" fontId="11" fillId="3" borderId="2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34" fillId="0" borderId="11" xfId="0" applyFont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center" wrapText="1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4" fontId="29" fillId="0" borderId="16" xfId="0" applyNumberFormat="1" applyFont="1" applyBorder="1"/>
    <xf numFmtId="4" fontId="29" fillId="0" borderId="22" xfId="0" applyNumberFormat="1" applyFont="1" applyBorder="1"/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33" fillId="0" borderId="11" xfId="0" applyFont="1" applyBorder="1" applyAlignment="1">
      <alignment vertical="center" wrapText="1"/>
    </xf>
    <xf numFmtId="4" fontId="28" fillId="0" borderId="11" xfId="0" applyNumberFormat="1" applyFont="1" applyBorder="1"/>
    <xf numFmtId="4" fontId="20" fillId="0" borderId="11" xfId="0" applyNumberFormat="1" applyFont="1" applyBorder="1"/>
    <xf numFmtId="4" fontId="28" fillId="0" borderId="0" xfId="0" applyNumberFormat="1" applyFont="1"/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1" fillId="4" borderId="26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5" fillId="2" borderId="0" xfId="20" applyFont="1" applyFill="1" applyBorder="1" applyAlignment="1" applyProtection="1">
      <alignment horizontal="center" vertical="center"/>
      <protection/>
    </xf>
    <xf numFmtId="4" fontId="0" fillId="0" borderId="25" xfId="0" applyNumberFormat="1" applyBorder="1" applyAlignment="1" applyProtection="1">
      <alignment vertical="center"/>
      <protection locked="0"/>
    </xf>
    <xf numFmtId="0" fontId="43" fillId="0" borderId="25" xfId="0" applyFont="1" applyBorder="1" applyAlignment="1">
      <alignment horizontal="left" vertical="center" wrapText="1"/>
    </xf>
    <xf numFmtId="4" fontId="43" fillId="0" borderId="25" xfId="0" applyNumberFormat="1" applyFont="1" applyBorder="1" applyAlignment="1">
      <alignment horizontal="right" vertical="center" wrapText="1"/>
    </xf>
    <xf numFmtId="4" fontId="43" fillId="0" borderId="25" xfId="0" applyNumberFormat="1" applyFont="1" applyBorder="1" applyAlignment="1">
      <alignment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4" fontId="0" fillId="0" borderId="29" xfId="0" applyNumberFormat="1" applyBorder="1" applyAlignment="1" applyProtection="1">
      <alignment vertical="center"/>
      <protection locked="0"/>
    </xf>
    <xf numFmtId="4" fontId="52" fillId="0" borderId="27" xfId="0" applyNumberFormat="1" applyFont="1" applyBorder="1" applyAlignment="1" applyProtection="1">
      <alignment vertical="center"/>
      <protection locked="0"/>
    </xf>
    <xf numFmtId="4" fontId="52" fillId="0" borderId="28" xfId="0" applyNumberFormat="1" applyFont="1" applyBorder="1" applyAlignment="1" applyProtection="1">
      <alignment vertical="center"/>
      <protection locked="0"/>
    </xf>
    <xf numFmtId="4" fontId="52" fillId="0" borderId="29" xfId="0" applyNumberFormat="1" applyFon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55" fillId="0" borderId="25" xfId="0" applyFont="1" applyBorder="1" applyAlignment="1" applyProtection="1">
      <alignment horizontal="left" vertical="center" wrapText="1"/>
      <protection locked="0"/>
    </xf>
    <xf numFmtId="4" fontId="55" fillId="0" borderId="25" xfId="0" applyNumberFormat="1" applyFont="1" applyBorder="1" applyAlignment="1" applyProtection="1">
      <alignment vertical="center"/>
      <protection locked="0"/>
    </xf>
    <xf numFmtId="4" fontId="59" fillId="0" borderId="0" xfId="0" applyNumberFormat="1" applyFont="1"/>
    <xf numFmtId="0" fontId="59" fillId="0" borderId="0" xfId="0" applyFont="1"/>
    <xf numFmtId="0" fontId="0" fillId="0" borderId="25" xfId="0" applyBorder="1" applyAlignment="1" applyProtection="1">
      <alignment horizontal="left" vertical="center" wrapText="1"/>
      <protection locked="0"/>
    </xf>
    <xf numFmtId="4" fontId="55" fillId="0" borderId="25" xfId="0" applyNumberFormat="1" applyFont="1" applyBorder="1" applyAlignment="1" applyProtection="1">
      <alignment horizontal="right" vertical="center"/>
      <protection locked="0"/>
    </xf>
    <xf numFmtId="4" fontId="41" fillId="0" borderId="22" xfId="0" applyNumberFormat="1" applyFont="1" applyBorder="1"/>
    <xf numFmtId="4" fontId="52" fillId="0" borderId="25" xfId="0" applyNumberFormat="1" applyFont="1" applyBorder="1" applyAlignment="1" applyProtection="1">
      <alignment vertical="center"/>
      <protection locked="0"/>
    </xf>
    <xf numFmtId="4" fontId="59" fillId="0" borderId="0" xfId="0" applyNumberFormat="1" applyFont="1" applyAlignment="1" applyProtection="1">
      <alignment vertical="center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43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4" fontId="43" fillId="0" borderId="25" xfId="0" applyNumberFormat="1" applyFont="1" applyBorder="1" applyAlignment="1" applyProtection="1">
      <alignment vertical="center"/>
      <protection locked="0"/>
    </xf>
    <xf numFmtId="4" fontId="59" fillId="0" borderId="0" xfId="0" applyNumberFormat="1" applyFont="1" applyProtection="1">
      <protection locked="0"/>
    </xf>
    <xf numFmtId="4" fontId="41" fillId="0" borderId="16" xfId="0" applyNumberFormat="1" applyFont="1" applyBorder="1"/>
    <xf numFmtId="4" fontId="42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4" fontId="29" fillId="0" borderId="1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0</xdr:row>
      <xdr:rowOff>257175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6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8"/>
  <sheetViews>
    <sheetView showGridLines="0" zoomScale="161" zoomScaleNormal="161" workbookViewId="0" topLeftCell="A1">
      <pane ySplit="1" topLeftCell="A2" activePane="bottomLeft" state="frozen"/>
      <selection pane="bottomLeft" activeCell="K7" sqref="K7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7" t="s">
        <v>2</v>
      </c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7" t="s">
        <v>3</v>
      </c>
      <c r="X1" s="7"/>
      <c r="Y1" s="7"/>
      <c r="Z1" s="7"/>
      <c r="AA1" s="7"/>
      <c r="AB1" s="7"/>
      <c r="AC1" s="7"/>
      <c r="AD1" s="7"/>
      <c r="AE1" s="7"/>
      <c r="AF1" s="7"/>
      <c r="AG1" s="5"/>
      <c r="AH1" s="5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4" t="s">
        <v>4</v>
      </c>
      <c r="BB1" s="4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T1" s="9" t="s">
        <v>5</v>
      </c>
      <c r="BU1" s="9" t="s">
        <v>5</v>
      </c>
    </row>
    <row r="2" spans="3:72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R2" s="394" t="s">
        <v>7</v>
      </c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S2" s="10" t="s">
        <v>8</v>
      </c>
      <c r="BT2" s="10" t="s">
        <v>9</v>
      </c>
    </row>
    <row r="3" spans="2:72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ht="36.95" customHeight="1">
      <c r="B4" s="14"/>
      <c r="C4" s="386" t="s">
        <v>11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15"/>
      <c r="AS4" s="16" t="s">
        <v>12</v>
      </c>
      <c r="BS4" s="10" t="s">
        <v>13</v>
      </c>
    </row>
    <row r="5" spans="2:71" ht="14.45" customHeight="1">
      <c r="B5" s="14"/>
      <c r="D5" s="17" t="s">
        <v>14</v>
      </c>
      <c r="K5" s="395" t="s">
        <v>15</v>
      </c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Q5" s="15"/>
      <c r="BS5" s="10" t="s">
        <v>8</v>
      </c>
    </row>
    <row r="6" spans="2:71" ht="36.95" customHeight="1">
      <c r="B6" s="14"/>
      <c r="D6" s="18" t="s">
        <v>16</v>
      </c>
      <c r="K6" s="396" t="s">
        <v>946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Q6" s="15"/>
      <c r="BS6" s="10" t="s">
        <v>8</v>
      </c>
    </row>
    <row r="7" spans="2:71" ht="14.45" customHeight="1">
      <c r="B7" s="14"/>
      <c r="D7" s="19" t="s">
        <v>18</v>
      </c>
      <c r="K7" s="3"/>
      <c r="AK7" s="19" t="s">
        <v>19</v>
      </c>
      <c r="AN7" s="3"/>
      <c r="AQ7" s="15"/>
      <c r="BS7" s="10" t="s">
        <v>8</v>
      </c>
    </row>
    <row r="8" spans="2:71" ht="14.45" customHeight="1">
      <c r="B8" s="14"/>
      <c r="D8" s="19" t="s">
        <v>20</v>
      </c>
      <c r="K8" s="3" t="s">
        <v>21</v>
      </c>
      <c r="AK8" s="19" t="s">
        <v>22</v>
      </c>
      <c r="AN8" s="3" t="s">
        <v>23</v>
      </c>
      <c r="AQ8" s="15"/>
      <c r="BS8" s="10" t="s">
        <v>8</v>
      </c>
    </row>
    <row r="9" spans="2:71" ht="14.45" customHeight="1">
      <c r="B9" s="14"/>
      <c r="AQ9" s="15"/>
      <c r="BS9" s="10" t="s">
        <v>8</v>
      </c>
    </row>
    <row r="10" spans="2:71" ht="14.45" customHeight="1">
      <c r="B10" s="14"/>
      <c r="D10" s="19" t="s">
        <v>24</v>
      </c>
      <c r="K10" t="s">
        <v>940</v>
      </c>
      <c r="AK10" s="19" t="s">
        <v>25</v>
      </c>
      <c r="AN10" s="3"/>
      <c r="AQ10" s="15"/>
      <c r="BS10" s="10" t="s">
        <v>8</v>
      </c>
    </row>
    <row r="11" spans="2:71" ht="18.6" customHeight="1">
      <c r="B11" s="14"/>
      <c r="E11" s="3" t="s">
        <v>26</v>
      </c>
      <c r="AK11" s="19" t="s">
        <v>27</v>
      </c>
      <c r="AN11" s="3"/>
      <c r="AQ11" s="15"/>
      <c r="BS11" s="10" t="s">
        <v>8</v>
      </c>
    </row>
    <row r="12" spans="2:71" ht="6.95" customHeight="1">
      <c r="B12" s="14"/>
      <c r="AQ12" s="15"/>
      <c r="BS12" s="10" t="s">
        <v>8</v>
      </c>
    </row>
    <row r="13" spans="2:71" ht="14.45" customHeight="1">
      <c r="B13" s="14"/>
      <c r="D13" s="19" t="s">
        <v>28</v>
      </c>
      <c r="AK13" s="19" t="s">
        <v>25</v>
      </c>
      <c r="AN13" s="3"/>
      <c r="AQ13" s="15"/>
      <c r="BS13" s="10" t="s">
        <v>8</v>
      </c>
    </row>
    <row r="14" spans="2:71" ht="15">
      <c r="B14" s="14"/>
      <c r="E14" s="3" t="s">
        <v>26</v>
      </c>
      <c r="AK14" s="19" t="s">
        <v>27</v>
      </c>
      <c r="AN14" s="3"/>
      <c r="AQ14" s="15"/>
      <c r="BS14" s="10" t="s">
        <v>8</v>
      </c>
    </row>
    <row r="15" spans="2:71" ht="6.95" customHeight="1">
      <c r="B15" s="14"/>
      <c r="AQ15" s="15"/>
      <c r="BS15" s="10" t="s">
        <v>5</v>
      </c>
    </row>
    <row r="16" spans="2:71" ht="14.45" customHeight="1">
      <c r="B16" s="14"/>
      <c r="D16" s="19" t="s">
        <v>29</v>
      </c>
      <c r="J16" t="s">
        <v>938</v>
      </c>
      <c r="AK16" s="19" t="s">
        <v>25</v>
      </c>
      <c r="AN16" s="3">
        <v>28732804</v>
      </c>
      <c r="AQ16" s="15"/>
      <c r="BS16" s="10" t="s">
        <v>5</v>
      </c>
    </row>
    <row r="17" spans="2:71" ht="18.6" customHeight="1">
      <c r="B17" s="14"/>
      <c r="E17" s="3" t="s">
        <v>26</v>
      </c>
      <c r="AK17" s="19" t="s">
        <v>27</v>
      </c>
      <c r="AN17" s="3" t="s">
        <v>939</v>
      </c>
      <c r="AQ17" s="15"/>
      <c r="BS17" s="10" t="s">
        <v>30</v>
      </c>
    </row>
    <row r="18" spans="2:71" ht="6.95" customHeight="1">
      <c r="B18" s="14"/>
      <c r="AQ18" s="15"/>
      <c r="BS18" s="10" t="s">
        <v>8</v>
      </c>
    </row>
    <row r="19" spans="2:71" ht="14.45" customHeight="1">
      <c r="B19" s="14"/>
      <c r="D19" s="19" t="s">
        <v>31</v>
      </c>
      <c r="AK19" s="19" t="s">
        <v>25</v>
      </c>
      <c r="AN19" s="3"/>
      <c r="AQ19" s="15"/>
      <c r="BS19" s="10" t="s">
        <v>8</v>
      </c>
    </row>
    <row r="20" spans="2:43" ht="18.6" customHeight="1">
      <c r="B20" s="14"/>
      <c r="E20" s="3" t="s">
        <v>26</v>
      </c>
      <c r="AK20" s="19" t="s">
        <v>27</v>
      </c>
      <c r="AN20" s="3"/>
      <c r="AQ20" s="15"/>
    </row>
    <row r="21" spans="2:43" ht="6.95" customHeight="1">
      <c r="B21" s="14"/>
      <c r="AQ21" s="15"/>
    </row>
    <row r="22" spans="2:43" ht="15">
      <c r="B22" s="14"/>
      <c r="D22" s="19" t="s">
        <v>32</v>
      </c>
      <c r="AQ22" s="15"/>
    </row>
    <row r="23" spans="2:43" ht="16.5" customHeight="1">
      <c r="B23" s="14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Q23" s="15"/>
    </row>
    <row r="24" spans="2:43" ht="6.95" customHeight="1">
      <c r="B24" s="14"/>
      <c r="AQ24" s="15"/>
    </row>
    <row r="25" spans="2:43" ht="6.95" customHeight="1">
      <c r="B25" s="1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5"/>
    </row>
    <row r="26" spans="2:43" ht="14.45" customHeight="1">
      <c r="B26" s="14"/>
      <c r="D26" s="21" t="s">
        <v>33</v>
      </c>
      <c r="AK26" s="391">
        <f>ROUND(AG81,2)</f>
        <v>0</v>
      </c>
      <c r="AL26" s="391"/>
      <c r="AM26" s="391"/>
      <c r="AN26" s="391"/>
      <c r="AO26" s="391"/>
      <c r="AQ26" s="15"/>
    </row>
    <row r="27" spans="2:43" ht="14.45" customHeight="1">
      <c r="B27" s="14"/>
      <c r="D27" s="21" t="s">
        <v>34</v>
      </c>
      <c r="AK27" s="391">
        <f>ROUND(AG88,2)</f>
        <v>0</v>
      </c>
      <c r="AL27" s="391"/>
      <c r="AM27" s="391"/>
      <c r="AN27" s="391"/>
      <c r="AO27" s="391"/>
      <c r="AQ27" s="15"/>
    </row>
    <row r="28" spans="2:43" s="22" customFormat="1" ht="6.95" customHeight="1">
      <c r="B28" s="23"/>
      <c r="AQ28" s="24"/>
    </row>
    <row r="29" spans="2:43" s="22" customFormat="1" ht="25.9" customHeight="1">
      <c r="B29" s="23"/>
      <c r="D29" s="25" t="s">
        <v>35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392">
        <f>ROUND(AK26+AK27,2)</f>
        <v>0</v>
      </c>
      <c r="AL29" s="392"/>
      <c r="AM29" s="392"/>
      <c r="AN29" s="392"/>
      <c r="AO29" s="392"/>
      <c r="AQ29" s="24"/>
    </row>
    <row r="30" spans="2:43" s="22" customFormat="1" ht="6.95" customHeight="1">
      <c r="B30" s="23"/>
      <c r="AQ30" s="24"/>
    </row>
    <row r="31" spans="2:43" s="27" customFormat="1" ht="14.45" customHeight="1">
      <c r="B31" s="28"/>
      <c r="D31" s="29" t="s">
        <v>36</v>
      </c>
      <c r="F31" s="29" t="s">
        <v>37</v>
      </c>
      <c r="L31" s="388">
        <v>0.21</v>
      </c>
      <c r="M31" s="388"/>
      <c r="N31" s="388"/>
      <c r="O31" s="388"/>
      <c r="T31" s="30" t="s">
        <v>38</v>
      </c>
      <c r="W31" s="389">
        <f>SUM(AK26)</f>
        <v>0</v>
      </c>
      <c r="X31" s="389"/>
      <c r="Y31" s="389"/>
      <c r="Z31" s="389"/>
      <c r="AA31" s="389"/>
      <c r="AB31" s="389"/>
      <c r="AC31" s="389"/>
      <c r="AD31" s="389"/>
      <c r="AE31" s="389"/>
      <c r="AK31" s="389">
        <f>PRODUCT(W31)*0.21</f>
        <v>0</v>
      </c>
      <c r="AL31" s="389"/>
      <c r="AM31" s="389"/>
      <c r="AN31" s="389"/>
      <c r="AO31" s="389"/>
      <c r="AQ31" s="31"/>
    </row>
    <row r="32" spans="2:43" s="27" customFormat="1" ht="14.45" customHeight="1">
      <c r="B32" s="28"/>
      <c r="F32" s="29" t="s">
        <v>39</v>
      </c>
      <c r="L32" s="388">
        <v>0.15</v>
      </c>
      <c r="M32" s="388"/>
      <c r="N32" s="388"/>
      <c r="O32" s="388"/>
      <c r="T32" s="30" t="s">
        <v>38</v>
      </c>
      <c r="W32" s="389">
        <v>0</v>
      </c>
      <c r="X32" s="389"/>
      <c r="Y32" s="389"/>
      <c r="Z32" s="389"/>
      <c r="AA32" s="389"/>
      <c r="AB32" s="389"/>
      <c r="AC32" s="389"/>
      <c r="AD32" s="389"/>
      <c r="AE32" s="389"/>
      <c r="AK32" s="389">
        <v>0</v>
      </c>
      <c r="AL32" s="389"/>
      <c r="AM32" s="389"/>
      <c r="AN32" s="389"/>
      <c r="AO32" s="389"/>
      <c r="AQ32" s="31"/>
    </row>
    <row r="33" spans="2:43" s="27" customFormat="1" ht="14.45" customHeight="1" hidden="1">
      <c r="B33" s="28"/>
      <c r="F33" s="29" t="s">
        <v>40</v>
      </c>
      <c r="L33" s="388">
        <v>0.21</v>
      </c>
      <c r="M33" s="388"/>
      <c r="N33" s="388"/>
      <c r="O33" s="388"/>
      <c r="T33" s="30" t="s">
        <v>38</v>
      </c>
      <c r="W33" s="389">
        <f>ROUND(BB81+SUM(CF89),2)</f>
        <v>0</v>
      </c>
      <c r="X33" s="389"/>
      <c r="Y33" s="389"/>
      <c r="Z33" s="389"/>
      <c r="AA33" s="389"/>
      <c r="AB33" s="389"/>
      <c r="AC33" s="389"/>
      <c r="AD33" s="389"/>
      <c r="AE33" s="389"/>
      <c r="AK33" s="389">
        <v>0</v>
      </c>
      <c r="AL33" s="389"/>
      <c r="AM33" s="389"/>
      <c r="AN33" s="389"/>
      <c r="AO33" s="389"/>
      <c r="AQ33" s="31"/>
    </row>
    <row r="34" spans="2:43" s="27" customFormat="1" ht="14.45" customHeight="1" hidden="1">
      <c r="B34" s="28"/>
      <c r="F34" s="29" t="s">
        <v>41</v>
      </c>
      <c r="L34" s="388">
        <v>0.15</v>
      </c>
      <c r="M34" s="388"/>
      <c r="N34" s="388"/>
      <c r="O34" s="388"/>
      <c r="T34" s="30" t="s">
        <v>38</v>
      </c>
      <c r="W34" s="389">
        <f>ROUND(BC81+SUM(CG89),2)</f>
        <v>0</v>
      </c>
      <c r="X34" s="389"/>
      <c r="Y34" s="389"/>
      <c r="Z34" s="389"/>
      <c r="AA34" s="389"/>
      <c r="AB34" s="389"/>
      <c r="AC34" s="389"/>
      <c r="AD34" s="389"/>
      <c r="AE34" s="389"/>
      <c r="AK34" s="389">
        <v>0</v>
      </c>
      <c r="AL34" s="389"/>
      <c r="AM34" s="389"/>
      <c r="AN34" s="389"/>
      <c r="AO34" s="389"/>
      <c r="AQ34" s="31"/>
    </row>
    <row r="35" spans="2:43" s="27" customFormat="1" ht="14.45" customHeight="1" hidden="1">
      <c r="B35" s="28"/>
      <c r="F35" s="29" t="s">
        <v>42</v>
      </c>
      <c r="L35" s="388">
        <v>0</v>
      </c>
      <c r="M35" s="388"/>
      <c r="N35" s="388"/>
      <c r="O35" s="388"/>
      <c r="T35" s="30" t="s">
        <v>38</v>
      </c>
      <c r="W35" s="389">
        <f>ROUND(BD81+SUM(CH89),2)</f>
        <v>0</v>
      </c>
      <c r="X35" s="389"/>
      <c r="Y35" s="389"/>
      <c r="Z35" s="389"/>
      <c r="AA35" s="389"/>
      <c r="AB35" s="389"/>
      <c r="AC35" s="389"/>
      <c r="AD35" s="389"/>
      <c r="AE35" s="389"/>
      <c r="AK35" s="389">
        <v>0</v>
      </c>
      <c r="AL35" s="389"/>
      <c r="AM35" s="389"/>
      <c r="AN35" s="389"/>
      <c r="AO35" s="389"/>
      <c r="AQ35" s="31"/>
    </row>
    <row r="36" spans="2:43" s="22" customFormat="1" ht="6.95" customHeight="1">
      <c r="B36" s="23"/>
      <c r="AQ36" s="24"/>
    </row>
    <row r="37" spans="2:43" s="22" customFormat="1" ht="25.9" customHeight="1">
      <c r="B37" s="23"/>
      <c r="C37" s="32"/>
      <c r="D37" s="33" t="s">
        <v>43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44</v>
      </c>
      <c r="U37" s="34"/>
      <c r="V37" s="34"/>
      <c r="W37" s="34"/>
      <c r="X37" s="384" t="s">
        <v>45</v>
      </c>
      <c r="Y37" s="384"/>
      <c r="Z37" s="384"/>
      <c r="AA37" s="384"/>
      <c r="AB37" s="384"/>
      <c r="AC37" s="34"/>
      <c r="AD37" s="34"/>
      <c r="AE37" s="34"/>
      <c r="AF37" s="34"/>
      <c r="AG37" s="34"/>
      <c r="AH37" s="34"/>
      <c r="AI37" s="34"/>
      <c r="AJ37" s="34"/>
      <c r="AK37" s="385">
        <f>SUM(AK29:AK35)</f>
        <v>0</v>
      </c>
      <c r="AL37" s="385"/>
      <c r="AM37" s="385"/>
      <c r="AN37" s="385"/>
      <c r="AO37" s="385"/>
      <c r="AP37" s="32"/>
      <c r="AQ37" s="24"/>
    </row>
    <row r="38" spans="2:43" s="22" customFormat="1" ht="14.45" customHeight="1">
      <c r="B38" s="23"/>
      <c r="AQ38" s="24"/>
    </row>
    <row r="39" spans="2:43" ht="13.5">
      <c r="B39" s="14"/>
      <c r="AQ39" s="15"/>
    </row>
    <row r="40" spans="2:43" ht="13.5">
      <c r="B40" s="14"/>
      <c r="AQ40" s="15"/>
    </row>
    <row r="41" spans="2:43" ht="13.5">
      <c r="B41" s="14"/>
      <c r="AQ41" s="15"/>
    </row>
    <row r="42" spans="2:43" ht="13.5">
      <c r="B42" s="14"/>
      <c r="AQ42" s="15"/>
    </row>
    <row r="43" spans="1:89" ht="15">
      <c r="A43" s="22"/>
      <c r="B43" s="23"/>
      <c r="C43" s="22"/>
      <c r="D43" s="36" t="s">
        <v>46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  <c r="AA43" s="22"/>
      <c r="AB43" s="22"/>
      <c r="AC43" s="36" t="s">
        <v>47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  <c r="AP43" s="22"/>
      <c r="AQ43" s="24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</row>
    <row r="44" spans="2:43" ht="13.5">
      <c r="B44" s="14"/>
      <c r="D44" s="39"/>
      <c r="Z44" s="40"/>
      <c r="AC44" s="39"/>
      <c r="AO44" s="40"/>
      <c r="AQ44" s="15"/>
    </row>
    <row r="45" spans="2:43" ht="13.5">
      <c r="B45" s="14"/>
      <c r="D45" s="39"/>
      <c r="Z45" s="40"/>
      <c r="AC45" s="39"/>
      <c r="AO45" s="40"/>
      <c r="AQ45" s="15"/>
    </row>
    <row r="46" spans="2:43" ht="13.5">
      <c r="B46" s="14"/>
      <c r="D46" s="39"/>
      <c r="Z46" s="40"/>
      <c r="AC46" s="39"/>
      <c r="AO46" s="40"/>
      <c r="AQ46" s="15"/>
    </row>
    <row r="47" spans="2:43" ht="13.5">
      <c r="B47" s="14"/>
      <c r="D47" s="39"/>
      <c r="Z47" s="40"/>
      <c r="AC47" s="39"/>
      <c r="AO47" s="40"/>
      <c r="AQ47" s="15"/>
    </row>
    <row r="48" spans="2:43" ht="13.5">
      <c r="B48" s="14"/>
      <c r="D48" s="39"/>
      <c r="Z48" s="40"/>
      <c r="AC48" s="39"/>
      <c r="AO48" s="40"/>
      <c r="AQ48" s="15"/>
    </row>
    <row r="49" spans="1:89" s="22" customFormat="1" ht="13.5">
      <c r="A49"/>
      <c r="B49" s="14"/>
      <c r="C49"/>
      <c r="D49" s="3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40"/>
      <c r="AA49"/>
      <c r="AB49"/>
      <c r="AC49" s="39"/>
      <c r="AD49"/>
      <c r="AE49"/>
      <c r="AF49"/>
      <c r="AG49"/>
      <c r="AH49"/>
      <c r="AI49"/>
      <c r="AJ49"/>
      <c r="AK49"/>
      <c r="AL49"/>
      <c r="AM49"/>
      <c r="AN49"/>
      <c r="AO49" s="40"/>
      <c r="AP49"/>
      <c r="AQ49" s="15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2:43" ht="13.5">
      <c r="B50" s="14"/>
      <c r="D50" s="39"/>
      <c r="Z50" s="40"/>
      <c r="AC50" s="39"/>
      <c r="AO50" s="40"/>
      <c r="AQ50" s="15"/>
    </row>
    <row r="51" spans="2:43" ht="13.5">
      <c r="B51" s="14"/>
      <c r="D51" s="39"/>
      <c r="Z51" s="40"/>
      <c r="AC51" s="39"/>
      <c r="AO51" s="40"/>
      <c r="AQ51" s="15"/>
    </row>
    <row r="52" spans="1:89" ht="15">
      <c r="A52" s="22"/>
      <c r="B52" s="23"/>
      <c r="C52" s="22"/>
      <c r="D52" s="41" t="s">
        <v>48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 t="s">
        <v>49</v>
      </c>
      <c r="S52" s="42"/>
      <c r="T52" s="42"/>
      <c r="U52" s="42"/>
      <c r="V52" s="42"/>
      <c r="W52" s="42"/>
      <c r="X52" s="42"/>
      <c r="Y52" s="42"/>
      <c r="Z52" s="44"/>
      <c r="AA52" s="22"/>
      <c r="AB52" s="22"/>
      <c r="AC52" s="41" t="s">
        <v>48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3" t="s">
        <v>49</v>
      </c>
      <c r="AN52" s="42"/>
      <c r="AO52" s="44"/>
      <c r="AP52" s="22"/>
      <c r="AQ52" s="24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</row>
    <row r="53" spans="2:43" ht="13.5">
      <c r="B53" s="14"/>
      <c r="AQ53" s="15"/>
    </row>
    <row r="54" spans="1:89" ht="15">
      <c r="A54" s="22"/>
      <c r="B54" s="23"/>
      <c r="C54" s="22"/>
      <c r="D54" s="36" t="s">
        <v>50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22"/>
      <c r="AB54" s="22"/>
      <c r="AC54" s="36" t="s">
        <v>51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  <c r="AP54" s="22"/>
      <c r="AQ54" s="24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</row>
    <row r="55" spans="2:43" ht="13.5">
      <c r="B55" s="14"/>
      <c r="D55" s="39"/>
      <c r="Z55" s="40"/>
      <c r="AC55" s="39"/>
      <c r="AO55" s="40"/>
      <c r="AQ55" s="15"/>
    </row>
    <row r="56" spans="2:43" ht="13.5">
      <c r="B56" s="14"/>
      <c r="D56" s="39"/>
      <c r="Z56" s="40"/>
      <c r="AC56" s="39"/>
      <c r="AO56" s="40"/>
      <c r="AQ56" s="15"/>
    </row>
    <row r="57" spans="2:43" ht="13.5">
      <c r="B57" s="14"/>
      <c r="D57" s="39"/>
      <c r="Z57" s="40"/>
      <c r="AC57" s="39"/>
      <c r="AO57" s="40"/>
      <c r="AQ57" s="15"/>
    </row>
    <row r="58" spans="1:89" s="22" customFormat="1" ht="13.5">
      <c r="A58"/>
      <c r="B58" s="14"/>
      <c r="C58"/>
      <c r="D58" s="3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40"/>
      <c r="AA58"/>
      <c r="AB58"/>
      <c r="AC58" s="39"/>
      <c r="AD58"/>
      <c r="AE58"/>
      <c r="AF58"/>
      <c r="AG58"/>
      <c r="AH58"/>
      <c r="AI58"/>
      <c r="AJ58"/>
      <c r="AK58"/>
      <c r="AL58"/>
      <c r="AM58"/>
      <c r="AN58"/>
      <c r="AO58" s="40"/>
      <c r="AP58"/>
      <c r="AQ58" s="15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2:43" ht="13.5">
      <c r="B59" s="14"/>
      <c r="D59" s="39"/>
      <c r="Z59" s="40"/>
      <c r="AC59" s="39"/>
      <c r="AO59" s="40"/>
      <c r="AQ59" s="15"/>
    </row>
    <row r="60" spans="1:89" s="22" customFormat="1" ht="13.5">
      <c r="A60"/>
      <c r="B60" s="14"/>
      <c r="C60"/>
      <c r="D60" s="39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40"/>
      <c r="AA60"/>
      <c r="AB60"/>
      <c r="AC60" s="39"/>
      <c r="AD60"/>
      <c r="AE60"/>
      <c r="AF60"/>
      <c r="AG60"/>
      <c r="AH60"/>
      <c r="AI60"/>
      <c r="AJ60"/>
      <c r="AK60"/>
      <c r="AL60"/>
      <c r="AM60"/>
      <c r="AN60"/>
      <c r="AO60" s="40"/>
      <c r="AP60"/>
      <c r="AQ60" s="15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2:43" ht="13.5">
      <c r="B61" s="14"/>
      <c r="D61" s="39"/>
      <c r="Z61" s="40"/>
      <c r="AC61" s="39"/>
      <c r="AO61" s="40"/>
      <c r="AQ61" s="15"/>
    </row>
    <row r="62" spans="2:43" ht="13.5">
      <c r="B62" s="14"/>
      <c r="D62" s="39"/>
      <c r="Z62" s="40"/>
      <c r="AC62" s="39"/>
      <c r="AO62" s="40"/>
      <c r="AQ62" s="15"/>
    </row>
    <row r="63" spans="1:89" ht="15">
      <c r="A63" s="22"/>
      <c r="B63" s="23"/>
      <c r="C63" s="22"/>
      <c r="D63" s="41" t="s">
        <v>48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 t="s">
        <v>49</v>
      </c>
      <c r="S63" s="42"/>
      <c r="T63" s="42"/>
      <c r="U63" s="42"/>
      <c r="V63" s="42"/>
      <c r="W63" s="42"/>
      <c r="X63" s="42"/>
      <c r="Y63" s="42"/>
      <c r="Z63" s="44"/>
      <c r="AA63" s="22"/>
      <c r="AB63" s="22"/>
      <c r="AC63" s="41" t="s">
        <v>48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3" t="s">
        <v>49</v>
      </c>
      <c r="AN63" s="42"/>
      <c r="AO63" s="44"/>
      <c r="AP63" s="22"/>
      <c r="AQ63" s="24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</row>
    <row r="64" spans="1:89" ht="6.95" customHeight="1">
      <c r="A64" s="22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</row>
    <row r="65" spans="1:89" ht="6.95" customHeight="1">
      <c r="A65" s="22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7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</row>
    <row r="69" spans="2:43" s="22" customFormat="1" ht="6.95" customHeigh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50"/>
    </row>
    <row r="70" spans="2:43" s="22" customFormat="1" ht="36.95" customHeight="1">
      <c r="B70" s="23"/>
      <c r="C70" s="386" t="s">
        <v>52</v>
      </c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24"/>
    </row>
    <row r="71" spans="1:89" s="22" customFormat="1" ht="14.45" customHeight="1">
      <c r="A71" s="1"/>
      <c r="B71" s="51"/>
      <c r="C71" s="19" t="s">
        <v>14</v>
      </c>
      <c r="D71" s="1"/>
      <c r="E71" s="1"/>
      <c r="F71" s="1"/>
      <c r="G71" s="1"/>
      <c r="H71" s="1"/>
      <c r="I71" s="1"/>
      <c r="J71" s="1"/>
      <c r="K71" s="1"/>
      <c r="L71" s="1" t="str">
        <f>K5</f>
        <v>2023_102_ulas s.r.o.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52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36.95" customHeight="1">
      <c r="A72" s="53"/>
      <c r="B72" s="54"/>
      <c r="C72" s="55" t="s">
        <v>16</v>
      </c>
      <c r="D72" s="53"/>
      <c r="E72" s="53"/>
      <c r="F72" s="53"/>
      <c r="G72" s="53"/>
      <c r="H72" s="53"/>
      <c r="I72" s="53"/>
      <c r="J72" s="53"/>
      <c r="K72" s="53"/>
      <c r="L72" s="387" t="str">
        <f>K6</f>
        <v>statické zajištění podzemí pod budovou čp. 1 v Českém Brodě</v>
      </c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53"/>
      <c r="AQ72" s="56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</row>
    <row r="73" spans="1:89" ht="6.95" customHeight="1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4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</row>
    <row r="74" spans="1:89" ht="15">
      <c r="A74" s="22"/>
      <c r="B74" s="23"/>
      <c r="C74" s="19" t="s">
        <v>20</v>
      </c>
      <c r="D74" s="22"/>
      <c r="E74" s="22"/>
      <c r="F74" s="22"/>
      <c r="G74" s="22"/>
      <c r="H74" s="22"/>
      <c r="I74" s="22"/>
      <c r="J74" s="22"/>
      <c r="K74" s="22"/>
      <c r="L74" s="57" t="str">
        <f>IF(K8="","",K8)</f>
        <v>Český Brod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19" t="s">
        <v>22</v>
      </c>
      <c r="AJ74" s="22"/>
      <c r="AK74" s="22"/>
      <c r="AL74" s="22"/>
      <c r="AM74" s="58" t="str">
        <f>IF(AN8="","",AN8)</f>
        <v>26. 11. v2023</v>
      </c>
      <c r="AN74" s="22"/>
      <c r="AO74" s="22"/>
      <c r="AP74" s="22"/>
      <c r="AQ74" s="24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</row>
    <row r="75" spans="2:43" s="22" customFormat="1" ht="6.95" customHeight="1">
      <c r="B75" s="23"/>
      <c r="AQ75" s="24"/>
    </row>
    <row r="76" spans="2:56" s="22" customFormat="1" ht="15">
      <c r="B76" s="23"/>
      <c r="C76" s="19" t="s">
        <v>24</v>
      </c>
      <c r="L76" s="1" t="str">
        <f>IF(E11="","",E11)</f>
        <v xml:space="preserve"> </v>
      </c>
      <c r="AI76" s="19" t="s">
        <v>29</v>
      </c>
      <c r="AM76" s="380" t="str">
        <f>IF(E17="","",E17)</f>
        <v xml:space="preserve"> </v>
      </c>
      <c r="AN76" s="380"/>
      <c r="AO76" s="380"/>
      <c r="AP76" s="380"/>
      <c r="AQ76" s="24"/>
      <c r="AS76" s="379" t="s">
        <v>53</v>
      </c>
      <c r="AT76" s="379"/>
      <c r="AU76" s="37"/>
      <c r="AV76" s="37"/>
      <c r="AW76" s="37"/>
      <c r="AX76" s="37"/>
      <c r="AY76" s="37"/>
      <c r="AZ76" s="37"/>
      <c r="BA76" s="37"/>
      <c r="BB76" s="37"/>
      <c r="BC76" s="37"/>
      <c r="BD76" s="38"/>
    </row>
    <row r="77" spans="1:89" s="1" customFormat="1" ht="15">
      <c r="A77" s="22"/>
      <c r="B77" s="23"/>
      <c r="C77" s="19" t="s">
        <v>28</v>
      </c>
      <c r="D77" s="22"/>
      <c r="E77" s="22"/>
      <c r="F77" s="22"/>
      <c r="G77" s="22"/>
      <c r="H77" s="22"/>
      <c r="I77" s="22"/>
      <c r="J77" s="22"/>
      <c r="K77" s="22"/>
      <c r="L77" s="1" t="str">
        <f>IF(E14="","",E14)</f>
        <v xml:space="preserve"> 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 t="s">
        <v>31</v>
      </c>
      <c r="AJ77" s="22"/>
      <c r="AK77" s="22"/>
      <c r="AL77" s="22"/>
      <c r="AM77" s="380" t="str">
        <f>IF(E20="","",E20)</f>
        <v xml:space="preserve"> </v>
      </c>
      <c r="AN77" s="380"/>
      <c r="AO77" s="380"/>
      <c r="AP77" s="380"/>
      <c r="AQ77" s="24"/>
      <c r="AR77" s="22"/>
      <c r="AS77" s="379"/>
      <c r="AT77" s="379"/>
      <c r="AU77" s="22"/>
      <c r="AV77" s="22"/>
      <c r="AW77" s="22"/>
      <c r="AX77" s="22"/>
      <c r="AY77" s="22"/>
      <c r="AZ77" s="22"/>
      <c r="BA77" s="22"/>
      <c r="BB77" s="22"/>
      <c r="BC77" s="22"/>
      <c r="BD77" s="59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</row>
    <row r="78" spans="1:89" s="53" customFormat="1" ht="10.9" customHeight="1">
      <c r="A78" s="22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4"/>
      <c r="AR78" s="22"/>
      <c r="AS78" s="379"/>
      <c r="AT78" s="379"/>
      <c r="AU78" s="22"/>
      <c r="AV78" s="22"/>
      <c r="AW78" s="22"/>
      <c r="AX78" s="22"/>
      <c r="AY78" s="22"/>
      <c r="AZ78" s="22"/>
      <c r="BA78" s="22"/>
      <c r="BB78" s="22"/>
      <c r="BC78" s="22"/>
      <c r="BD78" s="59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</row>
    <row r="79" spans="2:56" s="22" customFormat="1" ht="29.25" customHeight="1">
      <c r="B79" s="23"/>
      <c r="C79" s="381" t="s">
        <v>54</v>
      </c>
      <c r="D79" s="381"/>
      <c r="E79" s="381"/>
      <c r="F79" s="381"/>
      <c r="G79" s="381"/>
      <c r="H79" s="60"/>
      <c r="I79" s="382" t="s">
        <v>55</v>
      </c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 t="s">
        <v>56</v>
      </c>
      <c r="AH79" s="382"/>
      <c r="AI79" s="382"/>
      <c r="AJ79" s="382"/>
      <c r="AK79" s="382"/>
      <c r="AL79" s="382"/>
      <c r="AM79" s="382"/>
      <c r="AN79" s="383" t="s">
        <v>57</v>
      </c>
      <c r="AO79" s="383"/>
      <c r="AP79" s="383"/>
      <c r="AQ79" s="24"/>
      <c r="AS79" s="61" t="s">
        <v>58</v>
      </c>
      <c r="AT79" s="62" t="s">
        <v>59</v>
      </c>
      <c r="AU79" s="62" t="s">
        <v>60</v>
      </c>
      <c r="AV79" s="62" t="s">
        <v>61</v>
      </c>
      <c r="AW79" s="62" t="s">
        <v>62</v>
      </c>
      <c r="AX79" s="62" t="s">
        <v>63</v>
      </c>
      <c r="AY79" s="62" t="s">
        <v>64</v>
      </c>
      <c r="AZ79" s="62" t="s">
        <v>65</v>
      </c>
      <c r="BA79" s="62" t="s">
        <v>66</v>
      </c>
      <c r="BB79" s="62" t="s">
        <v>67</v>
      </c>
      <c r="BC79" s="62" t="s">
        <v>68</v>
      </c>
      <c r="BD79" s="63" t="s">
        <v>69</v>
      </c>
    </row>
    <row r="80" spans="2:56" s="22" customFormat="1" ht="10.9" customHeight="1">
      <c r="B80" s="23"/>
      <c r="AQ80" s="24"/>
      <c r="AS80" s="64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8"/>
    </row>
    <row r="81" spans="1:89" s="22" customFormat="1" ht="32.45" customHeight="1">
      <c r="A81" s="53"/>
      <c r="B81" s="54"/>
      <c r="C81" s="65" t="s">
        <v>70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378">
        <f>SUM(AG82)</f>
        <v>0</v>
      </c>
      <c r="AH81" s="378"/>
      <c r="AI81" s="378"/>
      <c r="AJ81" s="378"/>
      <c r="AK81" s="378"/>
      <c r="AL81" s="378"/>
      <c r="AM81" s="378"/>
      <c r="AN81" s="374">
        <f>PRODUCT(AG81:AM81)*1.21</f>
        <v>0</v>
      </c>
      <c r="AO81" s="374"/>
      <c r="AP81" s="374"/>
      <c r="AQ81" s="56"/>
      <c r="AR81" s="53"/>
      <c r="AS81" s="67">
        <f>ROUND(SUM(AS82:AS86),2)</f>
        <v>0</v>
      </c>
      <c r="AT81" s="68">
        <f aca="true" t="shared" si="0" ref="AT81:AT86">ROUND(SUM(AV81:AW81),2)</f>
        <v>38510.16</v>
      </c>
      <c r="AU81" s="69" t="e">
        <f>ROUND(SUM(AU82:AU86),5)</f>
        <v>#REF!</v>
      </c>
      <c r="AV81" s="68">
        <f>ROUND(AZ81*L31,2)</f>
        <v>0</v>
      </c>
      <c r="AW81" s="68">
        <f>ROUND(BA81*L32,2)</f>
        <v>38510.16</v>
      </c>
      <c r="AX81" s="68">
        <f>ROUND(BB81*L31,2)</f>
        <v>0</v>
      </c>
      <c r="AY81" s="68">
        <f>ROUND(BC81*L32,2)</f>
        <v>0</v>
      </c>
      <c r="AZ81" s="68">
        <f>ROUND(SUM(AZ82:AZ86),2)</f>
        <v>0</v>
      </c>
      <c r="BA81" s="68">
        <f>ROUND(SUM(BA82:BA86),2)</f>
        <v>256734.4</v>
      </c>
      <c r="BB81" s="68">
        <f>ROUND(SUM(BB82:BB86),2)</f>
        <v>0</v>
      </c>
      <c r="BC81" s="68">
        <f>ROUND(SUM(BC82:BC86),2)</f>
        <v>0</v>
      </c>
      <c r="BD81" s="70">
        <f>ROUND(SUM(BD82:BD86),2)</f>
        <v>0</v>
      </c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5" t="s">
        <v>71</v>
      </c>
      <c r="BT81" s="55" t="s">
        <v>72</v>
      </c>
      <c r="BU81" s="71" t="s">
        <v>73</v>
      </c>
      <c r="BV81" s="55" t="s">
        <v>74</v>
      </c>
      <c r="BW81" s="55" t="s">
        <v>75</v>
      </c>
      <c r="BX81" s="55" t="s">
        <v>76</v>
      </c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</row>
    <row r="82" spans="1:89" s="22" customFormat="1" ht="31.5" customHeight="1">
      <c r="A82" s="72" t="s">
        <v>77</v>
      </c>
      <c r="B82" s="73"/>
      <c r="C82" s="74"/>
      <c r="D82" s="376"/>
      <c r="E82" s="376"/>
      <c r="F82" s="376"/>
      <c r="G82" s="376"/>
      <c r="H82" s="376"/>
      <c r="I82" s="75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7">
        <f>'2023_102_statické zajištění trh'!M30</f>
        <v>0</v>
      </c>
      <c r="AH82" s="377"/>
      <c r="AI82" s="377"/>
      <c r="AJ82" s="377"/>
      <c r="AK82" s="377"/>
      <c r="AL82" s="377"/>
      <c r="AM82" s="377"/>
      <c r="AN82" s="377">
        <f>PRODUCT(AG82)*1.21</f>
        <v>0</v>
      </c>
      <c r="AO82" s="377"/>
      <c r="AP82" s="377"/>
      <c r="AQ82" s="76"/>
      <c r="AR82" s="77"/>
      <c r="AS82" s="78">
        <f>'2023_102_statické zajištění trh'!M28</f>
        <v>0</v>
      </c>
      <c r="AT82" s="79">
        <f t="shared" si="0"/>
        <v>0</v>
      </c>
      <c r="AU82" s="80" t="e">
        <f>'2023_102_statické zajištění trh'!W108</f>
        <v>#REF!</v>
      </c>
      <c r="AV82" s="79">
        <f>'2023_102_statické zajištění trh'!M32</f>
        <v>0</v>
      </c>
      <c r="AW82" s="79">
        <f>'2023_102_statické zajištění trh'!M33</f>
        <v>0</v>
      </c>
      <c r="AX82" s="79">
        <f>'2023_102_statické zajištění trh'!M34</f>
        <v>0</v>
      </c>
      <c r="AY82" s="79">
        <f>'2023_102_statické zajištění trh'!M35</f>
        <v>0</v>
      </c>
      <c r="AZ82" s="79">
        <f>'2023_102_statické zajištění trh'!H32</f>
        <v>0</v>
      </c>
      <c r="BA82" s="79">
        <f>'2023_102_statické zajištění trh'!H33</f>
        <v>0</v>
      </c>
      <c r="BB82" s="79">
        <f>'2023_102_statické zajištění trh'!H34</f>
        <v>0</v>
      </c>
      <c r="BC82" s="79">
        <f>'2023_102_statické zajištění trh'!H35</f>
        <v>0</v>
      </c>
      <c r="BD82" s="81">
        <f>'2023_102_statické zajištění trh'!H36</f>
        <v>0</v>
      </c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82" t="s">
        <v>78</v>
      </c>
      <c r="BU82" s="77"/>
      <c r="BV82" s="82" t="s">
        <v>74</v>
      </c>
      <c r="BW82" s="82" t="s">
        <v>79</v>
      </c>
      <c r="BX82" s="82" t="s">
        <v>75</v>
      </c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</row>
    <row r="83" spans="1:89" s="22" customFormat="1" ht="16.5" customHeight="1">
      <c r="A83" s="72" t="s">
        <v>77</v>
      </c>
      <c r="B83" s="73"/>
      <c r="C83" s="74"/>
      <c r="D83" s="376"/>
      <c r="E83" s="376"/>
      <c r="F83" s="376"/>
      <c r="G83" s="376"/>
      <c r="H83" s="376"/>
      <c r="I83" s="75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76"/>
      <c r="AR83" s="77"/>
      <c r="AS83" s="78">
        <f>'veranda - Lesná 98'!M28</f>
        <v>0</v>
      </c>
      <c r="AT83" s="79">
        <f t="shared" si="0"/>
        <v>6257.54</v>
      </c>
      <c r="AU83" s="80">
        <f>'veranda - Lesná 98'!W121</f>
        <v>44.136213</v>
      </c>
      <c r="AV83" s="79">
        <f>'veranda - Lesná 98'!M32</f>
        <v>0</v>
      </c>
      <c r="AW83" s="79">
        <f>'veranda - Lesná 98'!M33</f>
        <v>6257.54</v>
      </c>
      <c r="AX83" s="79">
        <f>'veranda - Lesná 98'!M34</f>
        <v>0</v>
      </c>
      <c r="AY83" s="79">
        <f>'veranda - Lesná 98'!M35</f>
        <v>0</v>
      </c>
      <c r="AZ83" s="79">
        <f>'veranda - Lesná 98'!H32</f>
        <v>0</v>
      </c>
      <c r="BA83" s="79">
        <f>'veranda - Lesná 98'!H33</f>
        <v>41716.92</v>
      </c>
      <c r="BB83" s="79">
        <f>'veranda - Lesná 98'!H34</f>
        <v>0</v>
      </c>
      <c r="BC83" s="79">
        <f>'veranda - Lesná 98'!H35</f>
        <v>0</v>
      </c>
      <c r="BD83" s="81">
        <f>'veranda - Lesná 98'!H36</f>
        <v>0</v>
      </c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82" t="s">
        <v>78</v>
      </c>
      <c r="BU83" s="77"/>
      <c r="BV83" s="82" t="s">
        <v>74</v>
      </c>
      <c r="BW83" s="82" t="s">
        <v>80</v>
      </c>
      <c r="BX83" s="82" t="s">
        <v>75</v>
      </c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</row>
    <row r="84" spans="1:89" s="22" customFormat="1" ht="47.25" customHeight="1">
      <c r="A84" s="72" t="s">
        <v>77</v>
      </c>
      <c r="B84" s="73"/>
      <c r="C84" s="74"/>
      <c r="D84" s="376"/>
      <c r="E84" s="376"/>
      <c r="F84" s="376"/>
      <c r="G84" s="376"/>
      <c r="H84" s="376"/>
      <c r="I84" s="75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7"/>
      <c r="AH84" s="377"/>
      <c r="AI84" s="377"/>
      <c r="AJ84" s="377"/>
      <c r="AK84" s="377"/>
      <c r="AL84" s="377"/>
      <c r="AM84" s="377"/>
      <c r="AN84" s="377"/>
      <c r="AO84" s="377"/>
      <c r="AP84" s="377"/>
      <c r="AQ84" s="76"/>
      <c r="AR84" s="77"/>
      <c r="AS84" s="78">
        <f>'chodba_přízemí - Lesná 98'!M28</f>
        <v>0</v>
      </c>
      <c r="AT84" s="79">
        <f t="shared" si="0"/>
        <v>13893.3</v>
      </c>
      <c r="AU84" s="80">
        <f>'chodba_přízemí - Lesná 98'!W126</f>
        <v>151.195218</v>
      </c>
      <c r="AV84" s="79">
        <f>'chodba_přízemí - Lesná 98'!M32</f>
        <v>0</v>
      </c>
      <c r="AW84" s="79">
        <f>'chodba_přízemí - Lesná 98'!M33</f>
        <v>13893.3</v>
      </c>
      <c r="AX84" s="79">
        <f>'chodba_přízemí - Lesná 98'!M34</f>
        <v>0</v>
      </c>
      <c r="AY84" s="79">
        <f>'chodba_přízemí - Lesná 98'!M35</f>
        <v>0</v>
      </c>
      <c r="AZ84" s="79">
        <f>'chodba_přízemí - Lesná 98'!H32</f>
        <v>0</v>
      </c>
      <c r="BA84" s="79">
        <f>'chodba_přízemí - Lesná 98'!H33</f>
        <v>92622</v>
      </c>
      <c r="BB84" s="79">
        <f>'chodba_přízemí - Lesná 98'!H34</f>
        <v>0</v>
      </c>
      <c r="BC84" s="79">
        <f>'chodba_přízemí - Lesná 98'!H35</f>
        <v>0</v>
      </c>
      <c r="BD84" s="81">
        <f>'chodba_přízemí - Lesná 98'!H36</f>
        <v>0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82" t="s">
        <v>78</v>
      </c>
      <c r="BU84" s="77"/>
      <c r="BV84" s="82" t="s">
        <v>74</v>
      </c>
      <c r="BW84" s="82" t="s">
        <v>81</v>
      </c>
      <c r="BX84" s="82" t="s">
        <v>75</v>
      </c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</row>
    <row r="85" spans="1:89" s="22" customFormat="1" ht="31.5" customHeight="1">
      <c r="A85" s="72" t="s">
        <v>77</v>
      </c>
      <c r="B85" s="73"/>
      <c r="C85" s="74"/>
      <c r="D85" s="376"/>
      <c r="E85" s="376"/>
      <c r="F85" s="376"/>
      <c r="G85" s="376"/>
      <c r="H85" s="376"/>
      <c r="I85" s="75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7"/>
      <c r="AH85" s="377"/>
      <c r="AI85" s="377"/>
      <c r="AJ85" s="377"/>
      <c r="AK85" s="377"/>
      <c r="AL85" s="377"/>
      <c r="AM85" s="377"/>
      <c r="AN85" s="377"/>
      <c r="AO85" s="377"/>
      <c r="AP85" s="377"/>
      <c r="AQ85" s="76"/>
      <c r="AR85" s="77"/>
      <c r="AS85" s="78">
        <f>'koupelna - Lesná 98'!M28</f>
        <v>0</v>
      </c>
      <c r="AT85" s="79">
        <f t="shared" si="0"/>
        <v>14825.63</v>
      </c>
      <c r="AU85" s="80">
        <f>'koupelna - Lesná 98'!W128</f>
        <v>100.533028</v>
      </c>
      <c r="AV85" s="79">
        <f>'koupelna - Lesná 98'!M32</f>
        <v>0</v>
      </c>
      <c r="AW85" s="79">
        <f>'koupelna - Lesná 98'!M33</f>
        <v>14825.63</v>
      </c>
      <c r="AX85" s="79">
        <f>'koupelna - Lesná 98'!M34</f>
        <v>0</v>
      </c>
      <c r="AY85" s="79">
        <f>'koupelna - Lesná 98'!M35</f>
        <v>0</v>
      </c>
      <c r="AZ85" s="79">
        <f>'koupelna - Lesná 98'!H32</f>
        <v>0</v>
      </c>
      <c r="BA85" s="79">
        <f>'koupelna - Lesná 98'!H33</f>
        <v>98837.51</v>
      </c>
      <c r="BB85" s="79">
        <f>'koupelna - Lesná 98'!H34</f>
        <v>0</v>
      </c>
      <c r="BC85" s="79">
        <f>'koupelna - Lesná 98'!H35</f>
        <v>0</v>
      </c>
      <c r="BD85" s="81">
        <f>'koupelna - Lesná 98'!H36</f>
        <v>0</v>
      </c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82" t="s">
        <v>78</v>
      </c>
      <c r="BU85" s="77"/>
      <c r="BV85" s="82" t="s">
        <v>74</v>
      </c>
      <c r="BW85" s="82" t="s">
        <v>82</v>
      </c>
      <c r="BX85" s="82" t="s">
        <v>75</v>
      </c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</row>
    <row r="86" spans="1:89" s="22" customFormat="1" ht="16.5" customHeight="1">
      <c r="A86" s="72" t="s">
        <v>77</v>
      </c>
      <c r="B86" s="73"/>
      <c r="C86" s="74"/>
      <c r="D86" s="376"/>
      <c r="E86" s="376"/>
      <c r="F86" s="376"/>
      <c r="G86" s="376"/>
      <c r="H86" s="376"/>
      <c r="I86" s="75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76"/>
      <c r="AR86" s="77"/>
      <c r="AS86" s="83">
        <f>'ložnice - Lesná 98'!M28</f>
        <v>0</v>
      </c>
      <c r="AT86" s="84">
        <f t="shared" si="0"/>
        <v>3533.7</v>
      </c>
      <c r="AU86" s="85">
        <f>'ložnice - Lesná 98'!W118</f>
        <v>37.984581</v>
      </c>
      <c r="AV86" s="84">
        <f>'ložnice - Lesná 98'!M32</f>
        <v>0</v>
      </c>
      <c r="AW86" s="84">
        <f>'ložnice - Lesná 98'!M33</f>
        <v>3533.7</v>
      </c>
      <c r="AX86" s="84">
        <f>'ložnice - Lesná 98'!M34</f>
        <v>0</v>
      </c>
      <c r="AY86" s="84">
        <f>'ložnice - Lesná 98'!M35</f>
        <v>0</v>
      </c>
      <c r="AZ86" s="84">
        <f>'ložnice - Lesná 98'!H32</f>
        <v>0</v>
      </c>
      <c r="BA86" s="84">
        <f>'ložnice - Lesná 98'!H33</f>
        <v>23557.97</v>
      </c>
      <c r="BB86" s="84">
        <f>'ložnice - Lesná 98'!H34</f>
        <v>0</v>
      </c>
      <c r="BC86" s="84">
        <f>'ložnice - Lesná 98'!H35</f>
        <v>0</v>
      </c>
      <c r="BD86" s="86">
        <f>'ložnice - Lesná 98'!H36</f>
        <v>0</v>
      </c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82" t="s">
        <v>78</v>
      </c>
      <c r="BU86" s="77"/>
      <c r="BV86" s="82" t="s">
        <v>74</v>
      </c>
      <c r="BW86" s="82" t="s">
        <v>83</v>
      </c>
      <c r="BX86" s="82" t="s">
        <v>75</v>
      </c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</row>
    <row r="87" spans="1:89" s="53" customFormat="1" ht="18">
      <c r="A87"/>
      <c r="B87" s="14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15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s="77" customFormat="1" ht="30" customHeight="1">
      <c r="A88" s="22"/>
      <c r="B88" s="23"/>
      <c r="C88" s="65" t="s">
        <v>84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374">
        <v>0</v>
      </c>
      <c r="AH88" s="374"/>
      <c r="AI88" s="374"/>
      <c r="AJ88" s="374"/>
      <c r="AK88" s="374"/>
      <c r="AL88" s="374"/>
      <c r="AM88" s="374"/>
      <c r="AN88" s="374">
        <v>0</v>
      </c>
      <c r="AO88" s="374"/>
      <c r="AP88" s="374"/>
      <c r="AQ88" s="24"/>
      <c r="AR88" s="22"/>
      <c r="AS88" s="61" t="s">
        <v>85</v>
      </c>
      <c r="AT88" s="62" t="s">
        <v>86</v>
      </c>
      <c r="AU88" s="62" t="s">
        <v>36</v>
      </c>
      <c r="AV88" s="63" t="s">
        <v>59</v>
      </c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</row>
    <row r="89" spans="1:89" s="77" customFormat="1" ht="10.9" customHeight="1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"/>
      <c r="AR89" s="22"/>
      <c r="AS89" s="87"/>
      <c r="AT89" s="42"/>
      <c r="AU89" s="42"/>
      <c r="AV89" s="44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</row>
    <row r="90" spans="1:89" s="77" customFormat="1" ht="30" customHeight="1">
      <c r="A90" s="22"/>
      <c r="B90" s="23"/>
      <c r="C90" s="88" t="s">
        <v>87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375">
        <f>ROUND(AG81+AG88,2)</f>
        <v>0</v>
      </c>
      <c r="AH90" s="375"/>
      <c r="AI90" s="375"/>
      <c r="AJ90" s="375"/>
      <c r="AK90" s="375"/>
      <c r="AL90" s="375"/>
      <c r="AM90" s="375"/>
      <c r="AN90" s="375">
        <f>AN81+AN88</f>
        <v>0</v>
      </c>
      <c r="AO90" s="375"/>
      <c r="AP90" s="375"/>
      <c r="AQ90" s="24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</row>
    <row r="91" spans="1:89" s="77" customFormat="1" ht="6.95" customHeight="1">
      <c r="A91" s="22"/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7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</row>
    <row r="92" spans="1:89" s="77" customFormat="1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s="77" customFormat="1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5" spans="1:89" s="22" customFormat="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s="22" customFormat="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s="22" customFormat="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s="22" customFormat="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</sheetData>
  <mergeCells count="61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0:AP70"/>
    <mergeCell ref="L72:AO72"/>
    <mergeCell ref="AM76:AP76"/>
    <mergeCell ref="AS76:AT78"/>
    <mergeCell ref="AM77:AP77"/>
    <mergeCell ref="C79:G79"/>
    <mergeCell ref="I79:AF79"/>
    <mergeCell ref="AG79:AM79"/>
    <mergeCell ref="AN79:AP79"/>
    <mergeCell ref="AG81:AM81"/>
    <mergeCell ref="AN81:AP81"/>
    <mergeCell ref="D82:H82"/>
    <mergeCell ref="J82:AF82"/>
    <mergeCell ref="AG82:AM82"/>
    <mergeCell ref="AN82:AP82"/>
    <mergeCell ref="D83:H83"/>
    <mergeCell ref="J83:AF83"/>
    <mergeCell ref="AG83:AM83"/>
    <mergeCell ref="AN83:AP83"/>
    <mergeCell ref="D84:H84"/>
    <mergeCell ref="J84:AF84"/>
    <mergeCell ref="AG84:AM84"/>
    <mergeCell ref="AN84:AP84"/>
    <mergeCell ref="AG88:AM88"/>
    <mergeCell ref="AN88:AP88"/>
    <mergeCell ref="AG90:AM90"/>
    <mergeCell ref="AN90:AP90"/>
    <mergeCell ref="D85:H85"/>
    <mergeCell ref="J85:AF85"/>
    <mergeCell ref="AG85:AM85"/>
    <mergeCell ref="AN85:AP85"/>
    <mergeCell ref="D86:H86"/>
    <mergeCell ref="J86:AF86"/>
    <mergeCell ref="AG86:AM86"/>
    <mergeCell ref="AN86:AP86"/>
  </mergeCells>
  <hyperlinks>
    <hyperlink ref="K1" location="C2" display="1) Souhrnný list stavby"/>
    <hyperlink ref="W1" location="C87" display="2) Rekapitulace objektů"/>
    <hyperlink ref="A82" location="'obývací pokoj - Lesná 98'!C2" display="/"/>
    <hyperlink ref="A83" location="'veranda - Lesná 98'!C2" display="/"/>
    <hyperlink ref="A84" location="'chodba_přízemí - Lesná 98'!C2" display="/"/>
    <hyperlink ref="A85" location="'koupelna - Lesná 98'!C2" display="/"/>
    <hyperlink ref="A86" location="'ložnice - Lesná 98'!C2" display="/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22"/>
  <sheetViews>
    <sheetView showGridLines="0" zoomScale="161" zoomScaleNormal="161" workbookViewId="0" topLeftCell="A1">
      <pane ySplit="1" topLeftCell="A2" activePane="bottomLeft" state="frozen"/>
      <selection pane="bottomLeft" activeCell="A1" sqref="A1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95" customHeight="1">
      <c r="A1" s="8"/>
      <c r="B1" s="5"/>
      <c r="C1" s="5"/>
      <c r="D1" s="6" t="s">
        <v>1</v>
      </c>
      <c r="E1" s="5"/>
      <c r="F1" s="7" t="s">
        <v>88</v>
      </c>
      <c r="G1" s="7"/>
      <c r="H1" s="421" t="s">
        <v>89</v>
      </c>
      <c r="I1" s="421"/>
      <c r="J1" s="421"/>
      <c r="K1" s="421"/>
      <c r="L1" s="7" t="s">
        <v>90</v>
      </c>
      <c r="M1" s="5"/>
      <c r="N1" s="5"/>
      <c r="O1" s="6" t="s">
        <v>91</v>
      </c>
      <c r="P1" s="5"/>
      <c r="Q1" s="5"/>
      <c r="R1" s="5"/>
      <c r="S1" s="7" t="s">
        <v>92</v>
      </c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3:46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394" t="s">
        <v>7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T2" s="10" t="s">
        <v>93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78</v>
      </c>
    </row>
    <row r="4" spans="2:46" ht="36.95" customHeight="1">
      <c r="B4" s="14"/>
      <c r="C4" s="386" t="s">
        <v>94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15"/>
      <c r="T4" s="16" t="s">
        <v>12</v>
      </c>
      <c r="AT4" s="10" t="s">
        <v>5</v>
      </c>
    </row>
    <row r="5" spans="2:18" ht="6.95" customHeight="1">
      <c r="B5" s="14"/>
      <c r="R5" s="15"/>
    </row>
    <row r="6" spans="2:18" ht="25.5" customHeight="1">
      <c r="B6" s="14"/>
      <c r="D6" s="19" t="s">
        <v>16</v>
      </c>
      <c r="F6" s="410" t="str">
        <f>'Rekapitulace stavby'!K6</f>
        <v>statické zajištění podzemí pod budovou čp. 1 v Českém Brodě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R6" s="15"/>
    </row>
    <row r="7" spans="2:18" s="22" customFormat="1" ht="32.85" customHeight="1">
      <c r="B7" s="23"/>
      <c r="D7" s="18" t="s">
        <v>95</v>
      </c>
      <c r="F7" s="396" t="s">
        <v>96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R7" s="24"/>
    </row>
    <row r="8" spans="2:18" s="22" customFormat="1" ht="14.45" customHeight="1">
      <c r="B8" s="23"/>
      <c r="D8" s="19" t="s">
        <v>18</v>
      </c>
      <c r="F8" s="3"/>
      <c r="M8" s="19" t="s">
        <v>19</v>
      </c>
      <c r="O8" s="3"/>
      <c r="R8" s="24"/>
    </row>
    <row r="9" spans="2:18" s="22" customFormat="1" ht="14.45" customHeight="1">
      <c r="B9" s="23"/>
      <c r="D9" s="19" t="s">
        <v>20</v>
      </c>
      <c r="F9" s="3" t="s">
        <v>97</v>
      </c>
      <c r="M9" s="19" t="s">
        <v>22</v>
      </c>
      <c r="O9" s="411" t="str">
        <f>'Rekapitulace stavby'!AN8</f>
        <v>26. 11. v2023</v>
      </c>
      <c r="P9" s="411"/>
      <c r="R9" s="24"/>
    </row>
    <row r="10" spans="2:18" s="22" customFormat="1" ht="10.9" customHeight="1">
      <c r="B10" s="23"/>
      <c r="R10" s="24"/>
    </row>
    <row r="11" spans="2:18" s="22" customFormat="1" ht="14.45" customHeight="1">
      <c r="B11" s="23"/>
      <c r="D11" s="19" t="s">
        <v>24</v>
      </c>
      <c r="M11" s="19" t="s">
        <v>25</v>
      </c>
      <c r="O11" s="395" t="str">
        <f>IF('Rekapitulace stavby'!AN10="","",'Rekapitulace stavby'!AN10)</f>
        <v/>
      </c>
      <c r="P11" s="395"/>
      <c r="R11" s="24"/>
    </row>
    <row r="12" spans="2:18" s="22" customFormat="1" ht="18" customHeight="1">
      <c r="B12" s="23"/>
      <c r="E12" s="3" t="str">
        <f>IF('Rekapitulace stavby'!E11="","",'Rekapitulace stavby'!E11)</f>
        <v xml:space="preserve"> </v>
      </c>
      <c r="M12" s="19" t="s">
        <v>27</v>
      </c>
      <c r="O12" s="395" t="str">
        <f>IF('Rekapitulace stavby'!AN11="","",'Rekapitulace stavby'!AN11)</f>
        <v/>
      </c>
      <c r="P12" s="395"/>
      <c r="R12" s="24"/>
    </row>
    <row r="13" spans="2:18" s="22" customFormat="1" ht="6.95" customHeight="1">
      <c r="B13" s="23"/>
      <c r="R13" s="24"/>
    </row>
    <row r="14" spans="2:18" s="22" customFormat="1" ht="14.45" customHeight="1">
      <c r="B14" s="23"/>
      <c r="D14" s="19" t="s">
        <v>28</v>
      </c>
      <c r="M14" s="19" t="s">
        <v>25</v>
      </c>
      <c r="O14" s="395" t="str">
        <f>IF('Rekapitulace stavby'!AN13="","",'Rekapitulace stavby'!AN13)</f>
        <v/>
      </c>
      <c r="P14" s="395"/>
      <c r="R14" s="24"/>
    </row>
    <row r="15" spans="2:18" s="22" customFormat="1" ht="18" customHeight="1">
      <c r="B15" s="23"/>
      <c r="E15" s="3" t="str">
        <f>IF('Rekapitulace stavby'!E14="","",'Rekapitulace stavby'!E14)</f>
        <v xml:space="preserve"> </v>
      </c>
      <c r="M15" s="19" t="s">
        <v>27</v>
      </c>
      <c r="O15" s="395" t="str">
        <f>IF('Rekapitulace stavby'!AN14="","",'Rekapitulace stavby'!AN14)</f>
        <v/>
      </c>
      <c r="P15" s="395"/>
      <c r="R15" s="24"/>
    </row>
    <row r="16" spans="2:18" s="22" customFormat="1" ht="6.95" customHeight="1">
      <c r="B16" s="23"/>
      <c r="R16" s="24"/>
    </row>
    <row r="17" spans="2:18" s="22" customFormat="1" ht="14.45" customHeight="1">
      <c r="B17" s="23"/>
      <c r="D17" s="19" t="s">
        <v>29</v>
      </c>
      <c r="M17" s="19" t="s">
        <v>25</v>
      </c>
      <c r="O17" s="395">
        <f>IF('Rekapitulace stavby'!AN16="","",'Rekapitulace stavby'!AN16)</f>
        <v>28732804</v>
      </c>
      <c r="P17" s="395"/>
      <c r="R17" s="24"/>
    </row>
    <row r="18" spans="2:18" s="22" customFormat="1" ht="18" customHeight="1">
      <c r="B18" s="23"/>
      <c r="E18" s="3" t="str">
        <f>IF('Rekapitulace stavby'!E17="","",'Rekapitulace stavby'!E17)</f>
        <v xml:space="preserve"> </v>
      </c>
      <c r="M18" s="19" t="s">
        <v>27</v>
      </c>
      <c r="O18" s="395" t="str">
        <f>IF('Rekapitulace stavby'!AN17="","",'Rekapitulace stavby'!AN17)</f>
        <v>CZ28732804</v>
      </c>
      <c r="P18" s="395"/>
      <c r="R18" s="24"/>
    </row>
    <row r="19" spans="2:18" s="22" customFormat="1" ht="6.95" customHeight="1">
      <c r="B19" s="23"/>
      <c r="R19" s="24"/>
    </row>
    <row r="20" spans="2:18" s="22" customFormat="1" ht="14.45" customHeight="1">
      <c r="B20" s="23"/>
      <c r="D20" s="19" t="s">
        <v>31</v>
      </c>
      <c r="M20" s="19" t="s">
        <v>25</v>
      </c>
      <c r="O20" s="395" t="str">
        <f>IF('Rekapitulace stavby'!AN19="","",'Rekapitulace stavby'!AN19)</f>
        <v/>
      </c>
      <c r="P20" s="395"/>
      <c r="R20" s="24"/>
    </row>
    <row r="21" spans="2:18" s="22" customFormat="1" ht="18" customHeight="1">
      <c r="B21" s="23"/>
      <c r="E21" s="3" t="str">
        <f>IF('Rekapitulace stavby'!E20="","",'Rekapitulace stavby'!E20)</f>
        <v xml:space="preserve"> </v>
      </c>
      <c r="M21" s="19" t="s">
        <v>27</v>
      </c>
      <c r="O21" s="395" t="str">
        <f>IF('Rekapitulace stavby'!AN20="","",'Rekapitulace stavby'!AN20)</f>
        <v/>
      </c>
      <c r="P21" s="395"/>
      <c r="R21" s="24"/>
    </row>
    <row r="22" spans="2:18" s="22" customFormat="1" ht="6.95" customHeight="1">
      <c r="B22" s="23"/>
      <c r="R22" s="24"/>
    </row>
    <row r="23" spans="2:18" s="22" customFormat="1" ht="14.45" customHeight="1">
      <c r="B23" s="23"/>
      <c r="D23" s="19" t="s">
        <v>32</v>
      </c>
      <c r="R23" s="24"/>
    </row>
    <row r="24" spans="2:18" s="22" customFormat="1" ht="16.5" customHeight="1">
      <c r="B24" s="23"/>
      <c r="E24" s="390"/>
      <c r="F24" s="390"/>
      <c r="G24" s="390"/>
      <c r="H24" s="390"/>
      <c r="I24" s="390"/>
      <c r="J24" s="390"/>
      <c r="K24" s="390"/>
      <c r="L24" s="390"/>
      <c r="R24" s="24"/>
    </row>
    <row r="25" spans="2:18" s="22" customFormat="1" ht="6.95" customHeight="1">
      <c r="B25" s="23"/>
      <c r="R25" s="24"/>
    </row>
    <row r="26" spans="2:18" s="22" customFormat="1" ht="6.95" customHeight="1">
      <c r="B26" s="2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24"/>
    </row>
    <row r="27" spans="2:18" s="22" customFormat="1" ht="14.45" customHeight="1">
      <c r="B27" s="23"/>
      <c r="D27" s="90" t="s">
        <v>98</v>
      </c>
      <c r="M27" s="391">
        <f>N88</f>
        <v>19464.82</v>
      </c>
      <c r="N27" s="391"/>
      <c r="O27" s="391"/>
      <c r="P27" s="391"/>
      <c r="R27" s="24"/>
    </row>
    <row r="28" spans="2:18" s="22" customFormat="1" ht="14.45" customHeight="1">
      <c r="B28" s="23"/>
      <c r="D28" s="21" t="s">
        <v>99</v>
      </c>
      <c r="M28" s="391">
        <f>N103</f>
        <v>0</v>
      </c>
      <c r="N28" s="391"/>
      <c r="O28" s="391"/>
      <c r="P28" s="391"/>
      <c r="R28" s="24"/>
    </row>
    <row r="29" spans="2:18" s="22" customFormat="1" ht="6.95" customHeight="1">
      <c r="B29" s="23"/>
      <c r="R29" s="24"/>
    </row>
    <row r="30" spans="2:18" s="22" customFormat="1" ht="25.5" customHeight="1">
      <c r="B30" s="23"/>
      <c r="D30" s="91" t="s">
        <v>35</v>
      </c>
      <c r="M30" s="420">
        <f>ROUND(M27+M28,2)</f>
        <v>19464.82</v>
      </c>
      <c r="N30" s="420"/>
      <c r="O30" s="420"/>
      <c r="P30" s="420"/>
      <c r="R30" s="24"/>
    </row>
    <row r="31" spans="2:18" s="22" customFormat="1" ht="6.95" customHeight="1">
      <c r="B31" s="2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24"/>
    </row>
    <row r="32" spans="2:18" s="22" customFormat="1" ht="14.45" customHeight="1">
      <c r="B32" s="23"/>
      <c r="D32" s="29" t="s">
        <v>36</v>
      </c>
      <c r="E32" s="29" t="s">
        <v>37</v>
      </c>
      <c r="F32" s="2">
        <v>0.21</v>
      </c>
      <c r="G32" s="92" t="s">
        <v>38</v>
      </c>
      <c r="H32" s="418">
        <f>ROUND((SUM(BE103:BE104)+SUM(BE122:BE221)),2)</f>
        <v>0</v>
      </c>
      <c r="I32" s="418"/>
      <c r="J32" s="418"/>
      <c r="M32" s="418">
        <f>ROUND(ROUND((SUM(BE103:BE104)+SUM(BE122:BE221)),2)*F32,2)</f>
        <v>0</v>
      </c>
      <c r="N32" s="418"/>
      <c r="O32" s="418"/>
      <c r="P32" s="418"/>
      <c r="R32" s="24"/>
    </row>
    <row r="33" spans="2:18" s="22" customFormat="1" ht="14.45" customHeight="1">
      <c r="B33" s="23"/>
      <c r="E33" s="29" t="s">
        <v>39</v>
      </c>
      <c r="F33" s="2">
        <v>0.15</v>
      </c>
      <c r="G33" s="92" t="s">
        <v>38</v>
      </c>
      <c r="H33" s="418">
        <f>ROUND((SUM(BF103:BF104)+SUM(BF122:BF221)),2)</f>
        <v>19464.82</v>
      </c>
      <c r="I33" s="418"/>
      <c r="J33" s="418"/>
      <c r="M33" s="418">
        <f>ROUND(ROUND((SUM(BF103:BF104)+SUM(BF122:BF221)),2)*F33,2)</f>
        <v>2919.72</v>
      </c>
      <c r="N33" s="418"/>
      <c r="O33" s="418"/>
      <c r="P33" s="418"/>
      <c r="R33" s="24"/>
    </row>
    <row r="34" spans="2:18" s="22" customFormat="1" ht="14.45" customHeight="1" hidden="1">
      <c r="B34" s="23"/>
      <c r="E34" s="29" t="s">
        <v>40</v>
      </c>
      <c r="F34" s="2">
        <v>0.21</v>
      </c>
      <c r="G34" s="92" t="s">
        <v>38</v>
      </c>
      <c r="H34" s="418">
        <f>ROUND((SUM(BG103:BG104)+SUM(BG122:BG221)),2)</f>
        <v>0</v>
      </c>
      <c r="I34" s="418"/>
      <c r="J34" s="418"/>
      <c r="M34" s="418">
        <v>0</v>
      </c>
      <c r="N34" s="418"/>
      <c r="O34" s="418"/>
      <c r="P34" s="418"/>
      <c r="R34" s="24"/>
    </row>
    <row r="35" spans="2:18" s="22" customFormat="1" ht="14.45" customHeight="1" hidden="1">
      <c r="B35" s="23"/>
      <c r="E35" s="29" t="s">
        <v>41</v>
      </c>
      <c r="F35" s="2">
        <v>0.15</v>
      </c>
      <c r="G35" s="92" t="s">
        <v>38</v>
      </c>
      <c r="H35" s="418">
        <f>ROUND((SUM(BH103:BH104)+SUM(BH122:BH221)),2)</f>
        <v>0</v>
      </c>
      <c r="I35" s="418"/>
      <c r="J35" s="418"/>
      <c r="M35" s="418">
        <v>0</v>
      </c>
      <c r="N35" s="418"/>
      <c r="O35" s="418"/>
      <c r="P35" s="418"/>
      <c r="R35" s="24"/>
    </row>
    <row r="36" spans="2:18" s="22" customFormat="1" ht="14.45" customHeight="1" hidden="1">
      <c r="B36" s="23"/>
      <c r="E36" s="29" t="s">
        <v>42</v>
      </c>
      <c r="F36" s="2">
        <v>0</v>
      </c>
      <c r="G36" s="92" t="s">
        <v>38</v>
      </c>
      <c r="H36" s="418">
        <f>ROUND((SUM(BI103:BI104)+SUM(BI122:BI221)),2)</f>
        <v>0</v>
      </c>
      <c r="I36" s="418"/>
      <c r="J36" s="418"/>
      <c r="M36" s="418">
        <v>0</v>
      </c>
      <c r="N36" s="418"/>
      <c r="O36" s="418"/>
      <c r="P36" s="418"/>
      <c r="R36" s="24"/>
    </row>
    <row r="37" spans="2:18" s="22" customFormat="1" ht="6.95" customHeight="1">
      <c r="B37" s="23"/>
      <c r="R37" s="24"/>
    </row>
    <row r="38" spans="2:18" s="22" customFormat="1" ht="25.5" customHeight="1">
      <c r="B38" s="23"/>
      <c r="C38" s="89"/>
      <c r="D38" s="93" t="s">
        <v>43</v>
      </c>
      <c r="E38" s="60"/>
      <c r="F38" s="60"/>
      <c r="G38" s="94" t="s">
        <v>44</v>
      </c>
      <c r="H38" s="95" t="s">
        <v>45</v>
      </c>
      <c r="I38" s="60"/>
      <c r="J38" s="60"/>
      <c r="K38" s="60"/>
      <c r="L38" s="419">
        <f>SUM(M30:M36)</f>
        <v>22384.54</v>
      </c>
      <c r="M38" s="419"/>
      <c r="N38" s="419"/>
      <c r="O38" s="419"/>
      <c r="P38" s="419"/>
      <c r="Q38" s="89"/>
      <c r="R38" s="24"/>
    </row>
    <row r="39" spans="2:18" s="22" customFormat="1" ht="14.45" customHeight="1">
      <c r="B39" s="23"/>
      <c r="R39" s="24"/>
    </row>
    <row r="40" spans="2:18" s="22" customFormat="1" ht="14.45" customHeight="1">
      <c r="B40" s="23"/>
      <c r="R40" s="24"/>
    </row>
    <row r="41" spans="2:18" ht="13.5">
      <c r="B41" s="14"/>
      <c r="R41" s="15"/>
    </row>
    <row r="42" spans="2:18" ht="13.5">
      <c r="B42" s="14"/>
      <c r="R42" s="15"/>
    </row>
    <row r="43" spans="2:18" ht="13.5">
      <c r="B43" s="14"/>
      <c r="R43" s="15"/>
    </row>
    <row r="44" spans="2:18" ht="13.5">
      <c r="B44" s="14"/>
      <c r="R44" s="15"/>
    </row>
    <row r="45" spans="2:18" ht="13.5">
      <c r="B45" s="14"/>
      <c r="R45" s="15"/>
    </row>
    <row r="46" spans="2:18" ht="13.5">
      <c r="B46" s="14"/>
      <c r="R46" s="15"/>
    </row>
    <row r="47" spans="2:18" ht="13.5">
      <c r="B47" s="14"/>
      <c r="R47" s="15"/>
    </row>
    <row r="48" spans="2:18" ht="13.5">
      <c r="B48" s="14"/>
      <c r="R48" s="15"/>
    </row>
    <row r="49" spans="2:18" ht="13.5">
      <c r="B49" s="14"/>
      <c r="R49" s="15"/>
    </row>
    <row r="50" spans="2:18" s="22" customFormat="1" ht="15">
      <c r="B50" s="23"/>
      <c r="D50" s="36" t="s">
        <v>46</v>
      </c>
      <c r="E50" s="37"/>
      <c r="F50" s="37"/>
      <c r="G50" s="37"/>
      <c r="H50" s="38"/>
      <c r="J50" s="36" t="s">
        <v>47</v>
      </c>
      <c r="K50" s="37"/>
      <c r="L50" s="37"/>
      <c r="M50" s="37"/>
      <c r="N50" s="37"/>
      <c r="O50" s="37"/>
      <c r="P50" s="38"/>
      <c r="R50" s="24"/>
    </row>
    <row r="51" spans="2:18" ht="13.5">
      <c r="B51" s="14"/>
      <c r="D51" s="39"/>
      <c r="H51" s="40"/>
      <c r="J51" s="39"/>
      <c r="P51" s="40"/>
      <c r="R51" s="15"/>
    </row>
    <row r="52" spans="2:18" ht="13.5">
      <c r="B52" s="14"/>
      <c r="D52" s="39"/>
      <c r="H52" s="40"/>
      <c r="J52" s="39"/>
      <c r="P52" s="40"/>
      <c r="R52" s="15"/>
    </row>
    <row r="53" spans="2:18" ht="13.5">
      <c r="B53" s="14"/>
      <c r="D53" s="39"/>
      <c r="H53" s="40"/>
      <c r="J53" s="39"/>
      <c r="P53" s="40"/>
      <c r="R53" s="15"/>
    </row>
    <row r="54" spans="2:18" ht="13.5">
      <c r="B54" s="14"/>
      <c r="D54" s="39"/>
      <c r="H54" s="40"/>
      <c r="J54" s="39"/>
      <c r="P54" s="40"/>
      <c r="R54" s="15"/>
    </row>
    <row r="55" spans="2:18" ht="13.5">
      <c r="B55" s="14"/>
      <c r="D55" s="39"/>
      <c r="H55" s="40"/>
      <c r="J55" s="39"/>
      <c r="P55" s="40"/>
      <c r="R55" s="15"/>
    </row>
    <row r="56" spans="2:18" ht="13.5">
      <c r="B56" s="14"/>
      <c r="D56" s="39"/>
      <c r="H56" s="40"/>
      <c r="J56" s="39"/>
      <c r="P56" s="40"/>
      <c r="R56" s="15"/>
    </row>
    <row r="57" spans="2:18" ht="13.5">
      <c r="B57" s="14"/>
      <c r="D57" s="39"/>
      <c r="H57" s="40"/>
      <c r="J57" s="39"/>
      <c r="P57" s="40"/>
      <c r="R57" s="15"/>
    </row>
    <row r="58" spans="2:18" ht="13.5">
      <c r="B58" s="14"/>
      <c r="D58" s="39"/>
      <c r="H58" s="40"/>
      <c r="J58" s="39"/>
      <c r="P58" s="40"/>
      <c r="R58" s="15"/>
    </row>
    <row r="59" spans="2:18" s="22" customFormat="1" ht="15">
      <c r="B59" s="23"/>
      <c r="D59" s="41" t="s">
        <v>48</v>
      </c>
      <c r="E59" s="42"/>
      <c r="F59" s="42"/>
      <c r="G59" s="43" t="s">
        <v>49</v>
      </c>
      <c r="H59" s="44"/>
      <c r="J59" s="41" t="s">
        <v>48</v>
      </c>
      <c r="K59" s="42"/>
      <c r="L59" s="42"/>
      <c r="M59" s="42"/>
      <c r="N59" s="43" t="s">
        <v>49</v>
      </c>
      <c r="O59" s="42"/>
      <c r="P59" s="44"/>
      <c r="R59" s="24"/>
    </row>
    <row r="60" spans="2:18" ht="13.5">
      <c r="B60" s="14"/>
      <c r="R60" s="15"/>
    </row>
    <row r="61" spans="2:18" s="22" customFormat="1" ht="15">
      <c r="B61" s="23"/>
      <c r="D61" s="36" t="s">
        <v>50</v>
      </c>
      <c r="E61" s="37"/>
      <c r="F61" s="37"/>
      <c r="G61" s="37"/>
      <c r="H61" s="38"/>
      <c r="J61" s="36" t="s">
        <v>51</v>
      </c>
      <c r="K61" s="37"/>
      <c r="L61" s="37"/>
      <c r="M61" s="37"/>
      <c r="N61" s="37"/>
      <c r="O61" s="37"/>
      <c r="P61" s="38"/>
      <c r="R61" s="24"/>
    </row>
    <row r="62" spans="2:18" ht="13.5">
      <c r="B62" s="14"/>
      <c r="D62" s="39"/>
      <c r="H62" s="40"/>
      <c r="J62" s="39"/>
      <c r="P62" s="40"/>
      <c r="R62" s="15"/>
    </row>
    <row r="63" spans="2:18" ht="13.5">
      <c r="B63" s="14"/>
      <c r="D63" s="39"/>
      <c r="H63" s="40"/>
      <c r="J63" s="39"/>
      <c r="P63" s="40"/>
      <c r="R63" s="15"/>
    </row>
    <row r="64" spans="2:18" ht="13.5">
      <c r="B64" s="14"/>
      <c r="D64" s="39"/>
      <c r="H64" s="40"/>
      <c r="J64" s="39"/>
      <c r="P64" s="40"/>
      <c r="R64" s="15"/>
    </row>
    <row r="65" spans="2:18" ht="13.5">
      <c r="B65" s="14"/>
      <c r="D65" s="39"/>
      <c r="H65" s="40"/>
      <c r="J65" s="39"/>
      <c r="P65" s="40"/>
      <c r="R65" s="15"/>
    </row>
    <row r="66" spans="2:18" ht="13.5">
      <c r="B66" s="14"/>
      <c r="D66" s="39"/>
      <c r="H66" s="40"/>
      <c r="J66" s="39"/>
      <c r="P66" s="40"/>
      <c r="R66" s="15"/>
    </row>
    <row r="67" spans="2:18" ht="13.5">
      <c r="B67" s="14"/>
      <c r="D67" s="39"/>
      <c r="H67" s="40"/>
      <c r="J67" s="39"/>
      <c r="P67" s="40"/>
      <c r="R67" s="15"/>
    </row>
    <row r="68" spans="2:18" ht="13.5">
      <c r="B68" s="14"/>
      <c r="D68" s="39"/>
      <c r="H68" s="40"/>
      <c r="J68" s="39"/>
      <c r="P68" s="40"/>
      <c r="R68" s="15"/>
    </row>
    <row r="69" spans="2:18" ht="13.5">
      <c r="B69" s="14"/>
      <c r="D69" s="39"/>
      <c r="H69" s="40"/>
      <c r="J69" s="39"/>
      <c r="P69" s="40"/>
      <c r="R69" s="15"/>
    </row>
    <row r="70" spans="2:18" s="22" customFormat="1" ht="15">
      <c r="B70" s="23"/>
      <c r="D70" s="41" t="s">
        <v>48</v>
      </c>
      <c r="E70" s="42"/>
      <c r="F70" s="42"/>
      <c r="G70" s="43" t="s">
        <v>49</v>
      </c>
      <c r="H70" s="44"/>
      <c r="J70" s="41" t="s">
        <v>48</v>
      </c>
      <c r="K70" s="42"/>
      <c r="L70" s="42"/>
      <c r="M70" s="42"/>
      <c r="N70" s="43" t="s">
        <v>49</v>
      </c>
      <c r="O70" s="42"/>
      <c r="P70" s="44"/>
      <c r="R70" s="24"/>
    </row>
    <row r="71" spans="2:18" s="22" customFormat="1" ht="14.4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22" customFormat="1" ht="6.9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2:18" s="22" customFormat="1" ht="36.95" customHeight="1">
      <c r="B76" s="23"/>
      <c r="C76" s="386" t="s">
        <v>100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24"/>
    </row>
    <row r="77" spans="2:18" s="22" customFormat="1" ht="6.95" customHeight="1">
      <c r="B77" s="23"/>
      <c r="R77" s="24"/>
    </row>
    <row r="78" spans="2:18" s="22" customFormat="1" ht="30" customHeight="1">
      <c r="B78" s="23"/>
      <c r="C78" s="19" t="s">
        <v>16</v>
      </c>
      <c r="F78" s="410" t="str">
        <f>F6</f>
        <v>statické zajištění podzemí pod budovou čp. 1 v Českém Brodě</v>
      </c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R78" s="24"/>
    </row>
    <row r="79" spans="2:18" s="22" customFormat="1" ht="36.95" customHeight="1">
      <c r="B79" s="23"/>
      <c r="C79" s="55" t="s">
        <v>95</v>
      </c>
      <c r="F79" s="387" t="str">
        <f>F7</f>
        <v>chodba - Lesná 98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R79" s="24"/>
    </row>
    <row r="80" spans="2:18" s="22" customFormat="1" ht="6.95" customHeight="1">
      <c r="B80" s="23"/>
      <c r="R80" s="24"/>
    </row>
    <row r="81" spans="2:18" s="22" customFormat="1" ht="18" customHeight="1">
      <c r="B81" s="23"/>
      <c r="C81" s="19" t="s">
        <v>20</v>
      </c>
      <c r="F81" s="3" t="str">
        <f>F9</f>
        <v>Lesná</v>
      </c>
      <c r="K81" s="19" t="s">
        <v>22</v>
      </c>
      <c r="M81" s="411" t="str">
        <f>IF(O9="","",O9)</f>
        <v>26. 11. v2023</v>
      </c>
      <c r="N81" s="411"/>
      <c r="O81" s="411"/>
      <c r="P81" s="411"/>
      <c r="R81" s="24"/>
    </row>
    <row r="82" spans="2:18" s="22" customFormat="1" ht="6.95" customHeight="1">
      <c r="B82" s="23"/>
      <c r="R82" s="24"/>
    </row>
    <row r="83" spans="2:18" s="22" customFormat="1" ht="15">
      <c r="B83" s="23"/>
      <c r="C83" s="19" t="s">
        <v>24</v>
      </c>
      <c r="F83" s="3" t="str">
        <f>E12</f>
        <v xml:space="preserve"> </v>
      </c>
      <c r="K83" s="19" t="s">
        <v>29</v>
      </c>
      <c r="M83" s="395" t="str">
        <f>E18</f>
        <v xml:space="preserve"> </v>
      </c>
      <c r="N83" s="395"/>
      <c r="O83" s="395"/>
      <c r="P83" s="395"/>
      <c r="Q83" s="395"/>
      <c r="R83" s="24"/>
    </row>
    <row r="84" spans="2:18" s="22" customFormat="1" ht="14.45" customHeight="1">
      <c r="B84" s="23"/>
      <c r="C84" s="19" t="s">
        <v>28</v>
      </c>
      <c r="F84" s="3" t="str">
        <f>IF(E15="","",E15)</f>
        <v xml:space="preserve"> </v>
      </c>
      <c r="K84" s="19" t="s">
        <v>31</v>
      </c>
      <c r="M84" s="395" t="str">
        <f>E21</f>
        <v xml:space="preserve"> </v>
      </c>
      <c r="N84" s="395"/>
      <c r="O84" s="395"/>
      <c r="P84" s="395"/>
      <c r="Q84" s="395"/>
      <c r="R84" s="24"/>
    </row>
    <row r="85" spans="2:18" s="22" customFormat="1" ht="10.35" customHeight="1">
      <c r="B85" s="23"/>
      <c r="R85" s="24"/>
    </row>
    <row r="86" spans="2:18" s="22" customFormat="1" ht="29.25" customHeight="1">
      <c r="B86" s="23"/>
      <c r="C86" s="416" t="s">
        <v>101</v>
      </c>
      <c r="D86" s="416"/>
      <c r="E86" s="416"/>
      <c r="F86" s="416"/>
      <c r="G86" s="416"/>
      <c r="H86" s="89"/>
      <c r="I86" s="89"/>
      <c r="J86" s="89"/>
      <c r="K86" s="89"/>
      <c r="L86" s="89"/>
      <c r="M86" s="89"/>
      <c r="N86" s="416" t="s">
        <v>102</v>
      </c>
      <c r="O86" s="416"/>
      <c r="P86" s="416"/>
      <c r="Q86" s="416"/>
      <c r="R86" s="24"/>
    </row>
    <row r="87" spans="2:18" s="22" customFormat="1" ht="10.35" customHeight="1">
      <c r="B87" s="23"/>
      <c r="R87" s="24"/>
    </row>
    <row r="88" spans="2:47" s="22" customFormat="1" ht="29.25" customHeight="1">
      <c r="B88" s="23"/>
      <c r="C88" s="96" t="s">
        <v>103</v>
      </c>
      <c r="N88" s="374">
        <f>N122</f>
        <v>19464.82</v>
      </c>
      <c r="O88" s="374"/>
      <c r="P88" s="374"/>
      <c r="Q88" s="374"/>
      <c r="R88" s="24"/>
      <c r="AU88" s="10" t="s">
        <v>104</v>
      </c>
    </row>
    <row r="89" spans="2:18" s="97" customFormat="1" ht="24.95" customHeight="1">
      <c r="B89" s="98"/>
      <c r="D89" s="99" t="s">
        <v>105</v>
      </c>
      <c r="N89" s="417">
        <f>N123</f>
        <v>2306.58</v>
      </c>
      <c r="O89" s="417"/>
      <c r="P89" s="417"/>
      <c r="Q89" s="417"/>
      <c r="R89" s="100"/>
    </row>
    <row r="90" spans="2:18" s="101" customFormat="1" ht="19.9" customHeight="1">
      <c r="B90" s="102"/>
      <c r="D90" s="103" t="s">
        <v>106</v>
      </c>
      <c r="N90" s="414">
        <f>N124</f>
        <v>332</v>
      </c>
      <c r="O90" s="414"/>
      <c r="P90" s="414"/>
      <c r="Q90" s="414"/>
      <c r="R90" s="105"/>
    </row>
    <row r="91" spans="2:18" s="101" customFormat="1" ht="19.9" customHeight="1">
      <c r="B91" s="102"/>
      <c r="D91" s="103" t="s">
        <v>107</v>
      </c>
      <c r="N91" s="414">
        <f>N128</f>
        <v>1938.52</v>
      </c>
      <c r="O91" s="414"/>
      <c r="P91" s="414"/>
      <c r="Q91" s="414"/>
      <c r="R91" s="105"/>
    </row>
    <row r="92" spans="2:18" s="101" customFormat="1" ht="19.9" customHeight="1">
      <c r="B92" s="102"/>
      <c r="D92" s="103" t="s">
        <v>108</v>
      </c>
      <c r="N92" s="414">
        <f>N145</f>
        <v>1.34</v>
      </c>
      <c r="O92" s="414"/>
      <c r="P92" s="414"/>
      <c r="Q92" s="414"/>
      <c r="R92" s="105"/>
    </row>
    <row r="93" spans="2:18" s="101" customFormat="1" ht="19.9" customHeight="1">
      <c r="B93" s="102"/>
      <c r="D93" s="103" t="s">
        <v>109</v>
      </c>
      <c r="N93" s="414">
        <f>N147</f>
        <v>34.72</v>
      </c>
      <c r="O93" s="414"/>
      <c r="P93" s="414"/>
      <c r="Q93" s="414"/>
      <c r="R93" s="105"/>
    </row>
    <row r="94" spans="2:18" s="97" customFormat="1" ht="24.95" customHeight="1">
      <c r="B94" s="98"/>
      <c r="D94" s="99" t="s">
        <v>110</v>
      </c>
      <c r="N94" s="417">
        <f>N149</f>
        <v>17158.239999999998</v>
      </c>
      <c r="O94" s="417"/>
      <c r="P94" s="417"/>
      <c r="Q94" s="417"/>
      <c r="R94" s="100"/>
    </row>
    <row r="95" spans="2:18" s="101" customFormat="1" ht="19.9" customHeight="1">
      <c r="B95" s="102"/>
      <c r="D95" s="103" t="s">
        <v>111</v>
      </c>
      <c r="N95" s="414">
        <f>N150</f>
        <v>1892.57</v>
      </c>
      <c r="O95" s="414"/>
      <c r="P95" s="414"/>
      <c r="Q95" s="414"/>
      <c r="R95" s="105"/>
    </row>
    <row r="96" spans="2:18" s="101" customFormat="1" ht="19.9" customHeight="1">
      <c r="B96" s="102"/>
      <c r="D96" s="103" t="s">
        <v>112</v>
      </c>
      <c r="N96" s="414">
        <f>N160</f>
        <v>828.1600000000001</v>
      </c>
      <c r="O96" s="414"/>
      <c r="P96" s="414"/>
      <c r="Q96" s="414"/>
      <c r="R96" s="105"/>
    </row>
    <row r="97" spans="2:18" s="101" customFormat="1" ht="19.9" customHeight="1">
      <c r="B97" s="102"/>
      <c r="D97" s="103" t="s">
        <v>113</v>
      </c>
      <c r="N97" s="414">
        <f>N175</f>
        <v>918.24</v>
      </c>
      <c r="O97" s="414"/>
      <c r="P97" s="414"/>
      <c r="Q97" s="414"/>
      <c r="R97" s="105"/>
    </row>
    <row r="98" spans="2:18" s="101" customFormat="1" ht="19.9" customHeight="1">
      <c r="B98" s="102"/>
      <c r="D98" s="103" t="s">
        <v>114</v>
      </c>
      <c r="N98" s="414">
        <f>N179</f>
        <v>7538.33</v>
      </c>
      <c r="O98" s="414"/>
      <c r="P98" s="414"/>
      <c r="Q98" s="414"/>
      <c r="R98" s="105"/>
    </row>
    <row r="99" spans="2:18" s="101" customFormat="1" ht="19.9" customHeight="1">
      <c r="B99" s="102"/>
      <c r="D99" s="103" t="s">
        <v>115</v>
      </c>
      <c r="N99" s="414">
        <f>N187</f>
        <v>1206.27</v>
      </c>
      <c r="O99" s="414"/>
      <c r="P99" s="414"/>
      <c r="Q99" s="414"/>
      <c r="R99" s="105"/>
    </row>
    <row r="100" spans="2:18" s="101" customFormat="1" ht="19.9" customHeight="1">
      <c r="B100" s="102"/>
      <c r="D100" s="103" t="s">
        <v>116</v>
      </c>
      <c r="N100" s="414">
        <f>N192</f>
        <v>2141.23</v>
      </c>
      <c r="O100" s="414"/>
      <c r="P100" s="414"/>
      <c r="Q100" s="414"/>
      <c r="R100" s="105"/>
    </row>
    <row r="101" spans="2:18" s="101" customFormat="1" ht="19.9" customHeight="1">
      <c r="B101" s="102"/>
      <c r="D101" s="103" t="s">
        <v>117</v>
      </c>
      <c r="N101" s="414">
        <f>N214</f>
        <v>2633.44</v>
      </c>
      <c r="O101" s="414"/>
      <c r="P101" s="414"/>
      <c r="Q101" s="414"/>
      <c r="R101" s="105"/>
    </row>
    <row r="102" spans="2:18" s="22" customFormat="1" ht="21.95" customHeight="1">
      <c r="B102" s="23"/>
      <c r="R102" s="24"/>
    </row>
    <row r="103" spans="2:21" s="22" customFormat="1" ht="29.25" customHeight="1">
      <c r="B103" s="23"/>
      <c r="C103" s="96" t="s">
        <v>118</v>
      </c>
      <c r="N103" s="415">
        <v>0</v>
      </c>
      <c r="O103" s="415"/>
      <c r="P103" s="415"/>
      <c r="Q103" s="415"/>
      <c r="R103" s="24"/>
      <c r="T103" s="106"/>
      <c r="U103" s="107" t="s">
        <v>36</v>
      </c>
    </row>
    <row r="104" spans="2:18" s="22" customFormat="1" ht="18" customHeight="1">
      <c r="B104" s="23"/>
      <c r="R104" s="24"/>
    </row>
    <row r="105" spans="2:18" s="22" customFormat="1" ht="29.25" customHeight="1">
      <c r="B105" s="23"/>
      <c r="C105" s="88" t="s">
        <v>87</v>
      </c>
      <c r="D105" s="89"/>
      <c r="E105" s="89"/>
      <c r="F105" s="89"/>
      <c r="G105" s="89"/>
      <c r="H105" s="89"/>
      <c r="I105" s="89"/>
      <c r="J105" s="89"/>
      <c r="K105" s="89"/>
      <c r="L105" s="375">
        <f>ROUND(SUM(N88+N103),2)</f>
        <v>19464.82</v>
      </c>
      <c r="M105" s="375"/>
      <c r="N105" s="375"/>
      <c r="O105" s="375"/>
      <c r="P105" s="375"/>
      <c r="Q105" s="375"/>
      <c r="R105" s="24"/>
    </row>
    <row r="106" spans="2:18" s="22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</row>
    <row r="110" spans="2:18" s="22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22" customFormat="1" ht="36.95" customHeight="1">
      <c r="B111" s="23"/>
      <c r="C111" s="386" t="s">
        <v>119</v>
      </c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24"/>
    </row>
    <row r="112" spans="2:18" s="22" customFormat="1" ht="6.95" customHeight="1">
      <c r="B112" s="23"/>
      <c r="R112" s="24"/>
    </row>
    <row r="113" spans="2:18" s="22" customFormat="1" ht="30" customHeight="1">
      <c r="B113" s="23"/>
      <c r="C113" s="19" t="s">
        <v>16</v>
      </c>
      <c r="F113" s="410" t="str">
        <f>F6</f>
        <v>statické zajištění podzemí pod budovou čp. 1 v Českém Brodě</v>
      </c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R113" s="24"/>
    </row>
    <row r="114" spans="2:18" s="22" customFormat="1" ht="36.95" customHeight="1">
      <c r="B114" s="23"/>
      <c r="C114" s="55" t="s">
        <v>95</v>
      </c>
      <c r="F114" s="387" t="str">
        <f>F7</f>
        <v>chodba - Lesná 98</v>
      </c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R114" s="24"/>
    </row>
    <row r="115" spans="2:18" s="22" customFormat="1" ht="6.95" customHeight="1">
      <c r="B115" s="23"/>
      <c r="R115" s="24"/>
    </row>
    <row r="116" spans="2:18" s="22" customFormat="1" ht="18" customHeight="1">
      <c r="B116" s="23"/>
      <c r="C116" s="19" t="s">
        <v>20</v>
      </c>
      <c r="F116" s="3" t="str">
        <f>F9</f>
        <v>Lesná</v>
      </c>
      <c r="K116" s="19" t="s">
        <v>22</v>
      </c>
      <c r="M116" s="411" t="str">
        <f>IF(O9="","",O9)</f>
        <v>26. 11. v2023</v>
      </c>
      <c r="N116" s="411"/>
      <c r="O116" s="411"/>
      <c r="P116" s="411"/>
      <c r="R116" s="24"/>
    </row>
    <row r="117" spans="2:18" s="22" customFormat="1" ht="6.95" customHeight="1">
      <c r="B117" s="23"/>
      <c r="R117" s="24"/>
    </row>
    <row r="118" spans="2:18" s="22" customFormat="1" ht="15">
      <c r="B118" s="23"/>
      <c r="C118" s="19" t="s">
        <v>24</v>
      </c>
      <c r="F118" s="3" t="str">
        <f>E12</f>
        <v xml:space="preserve"> </v>
      </c>
      <c r="K118" s="19" t="s">
        <v>29</v>
      </c>
      <c r="M118" s="395" t="str">
        <f>E18</f>
        <v xml:space="preserve"> </v>
      </c>
      <c r="N118" s="395"/>
      <c r="O118" s="395"/>
      <c r="P118" s="395"/>
      <c r="Q118" s="395"/>
      <c r="R118" s="24"/>
    </row>
    <row r="119" spans="2:18" s="22" customFormat="1" ht="14.45" customHeight="1">
      <c r="B119" s="23"/>
      <c r="C119" s="19" t="s">
        <v>28</v>
      </c>
      <c r="F119" s="3" t="str">
        <f>IF(E15="","",E15)</f>
        <v xml:space="preserve"> </v>
      </c>
      <c r="K119" s="19" t="s">
        <v>31</v>
      </c>
      <c r="M119" s="395" t="str">
        <f>E21</f>
        <v xml:space="preserve"> </v>
      </c>
      <c r="N119" s="395"/>
      <c r="O119" s="395"/>
      <c r="P119" s="395"/>
      <c r="Q119" s="395"/>
      <c r="R119" s="24"/>
    </row>
    <row r="120" spans="2:18" s="22" customFormat="1" ht="10.35" customHeight="1">
      <c r="B120" s="23"/>
      <c r="R120" s="24"/>
    </row>
    <row r="121" spans="2:27" s="108" customFormat="1" ht="29.25" customHeight="1">
      <c r="B121" s="109"/>
      <c r="C121" s="110" t="s">
        <v>120</v>
      </c>
      <c r="D121" s="111" t="s">
        <v>121</v>
      </c>
      <c r="E121" s="111" t="s">
        <v>54</v>
      </c>
      <c r="F121" s="412" t="s">
        <v>122</v>
      </c>
      <c r="G121" s="412"/>
      <c r="H121" s="412"/>
      <c r="I121" s="412"/>
      <c r="J121" s="111" t="s">
        <v>123</v>
      </c>
      <c r="K121" s="111" t="s">
        <v>124</v>
      </c>
      <c r="L121" s="412" t="s">
        <v>125</v>
      </c>
      <c r="M121" s="412"/>
      <c r="N121" s="413" t="s">
        <v>102</v>
      </c>
      <c r="O121" s="413"/>
      <c r="P121" s="413"/>
      <c r="Q121" s="413"/>
      <c r="R121" s="112"/>
      <c r="T121" s="61" t="s">
        <v>126</v>
      </c>
      <c r="U121" s="62" t="s">
        <v>36</v>
      </c>
      <c r="V121" s="62" t="s">
        <v>127</v>
      </c>
      <c r="W121" s="62" t="s">
        <v>128</v>
      </c>
      <c r="X121" s="62" t="s">
        <v>129</v>
      </c>
      <c r="Y121" s="62" t="s">
        <v>130</v>
      </c>
      <c r="Z121" s="62" t="s">
        <v>131</v>
      </c>
      <c r="AA121" s="63" t="s">
        <v>132</v>
      </c>
    </row>
    <row r="122" spans="2:63" s="22" customFormat="1" ht="29.25" customHeight="1">
      <c r="B122" s="23"/>
      <c r="C122" s="65" t="s">
        <v>98</v>
      </c>
      <c r="N122" s="408">
        <f>BK122</f>
        <v>19464.82</v>
      </c>
      <c r="O122" s="408"/>
      <c r="P122" s="408"/>
      <c r="Q122" s="408"/>
      <c r="R122" s="24"/>
      <c r="T122" s="64"/>
      <c r="U122" s="37"/>
      <c r="V122" s="37"/>
      <c r="W122" s="113">
        <f>W123+W149</f>
        <v>22.760351999999997</v>
      </c>
      <c r="X122" s="37"/>
      <c r="Y122" s="113">
        <f>Y123+Y149</f>
        <v>0.26935772999999996</v>
      </c>
      <c r="Z122" s="37"/>
      <c r="AA122" s="114">
        <f>AA123+AA149</f>
        <v>0.003</v>
      </c>
      <c r="AT122" s="10" t="s">
        <v>71</v>
      </c>
      <c r="AU122" s="10" t="s">
        <v>104</v>
      </c>
      <c r="BK122" s="115">
        <f>BK123+BK149</f>
        <v>19464.82</v>
      </c>
    </row>
    <row r="123" spans="2:63" s="116" customFormat="1" ht="37.5" customHeight="1">
      <c r="B123" s="117"/>
      <c r="D123" s="118" t="s">
        <v>105</v>
      </c>
      <c r="E123" s="118"/>
      <c r="F123" s="118"/>
      <c r="G123" s="118"/>
      <c r="H123" s="118"/>
      <c r="I123" s="118"/>
      <c r="J123" s="118"/>
      <c r="K123" s="118"/>
      <c r="L123" s="118"/>
      <c r="M123" s="118"/>
      <c r="N123" s="409">
        <f>BK123</f>
        <v>2306.58</v>
      </c>
      <c r="O123" s="409"/>
      <c r="P123" s="409"/>
      <c r="Q123" s="409"/>
      <c r="R123" s="119"/>
      <c r="T123" s="120"/>
      <c r="W123" s="121">
        <f>W124+W128+W145+W147</f>
        <v>3.956159</v>
      </c>
      <c r="Y123" s="121">
        <f>Y124+Y128+Y145+Y147</f>
        <v>0.1489728</v>
      </c>
      <c r="AA123" s="122">
        <f>AA124+AA128+AA145+AA147</f>
        <v>0</v>
      </c>
      <c r="AR123" s="123" t="s">
        <v>78</v>
      </c>
      <c r="AT123" s="124" t="s">
        <v>71</v>
      </c>
      <c r="AU123" s="124" t="s">
        <v>72</v>
      </c>
      <c r="AY123" s="123" t="s">
        <v>133</v>
      </c>
      <c r="BK123" s="125">
        <f>BK124+BK128+BK145+BK147</f>
        <v>2306.58</v>
      </c>
    </row>
    <row r="124" spans="2:63" s="116" customFormat="1" ht="19.9" customHeight="1">
      <c r="B124" s="117"/>
      <c r="D124" s="126" t="s">
        <v>106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402">
        <f>BK124</f>
        <v>332</v>
      </c>
      <c r="O124" s="402"/>
      <c r="P124" s="402"/>
      <c r="Q124" s="402"/>
      <c r="R124" s="119"/>
      <c r="T124" s="120"/>
      <c r="W124" s="121">
        <f>SUM(W125:W127)</f>
        <v>0.4016</v>
      </c>
      <c r="Y124" s="121">
        <f>SUM(Y125:Y127)</f>
        <v>0.031832</v>
      </c>
      <c r="AA124" s="122">
        <f>SUM(AA125:AA127)</f>
        <v>0</v>
      </c>
      <c r="AR124" s="123" t="s">
        <v>78</v>
      </c>
      <c r="AT124" s="124" t="s">
        <v>71</v>
      </c>
      <c r="AU124" s="124" t="s">
        <v>78</v>
      </c>
      <c r="AY124" s="123" t="s">
        <v>133</v>
      </c>
      <c r="BK124" s="125">
        <f>SUM(BK125:BK127)</f>
        <v>332</v>
      </c>
    </row>
    <row r="125" spans="2:65" s="22" customFormat="1" ht="25.5" customHeight="1">
      <c r="B125" s="127"/>
      <c r="C125" s="128" t="s">
        <v>78</v>
      </c>
      <c r="D125" s="128" t="s">
        <v>134</v>
      </c>
      <c r="E125" s="129" t="s">
        <v>135</v>
      </c>
      <c r="F125" s="398" t="s">
        <v>136</v>
      </c>
      <c r="G125" s="398"/>
      <c r="H125" s="398"/>
      <c r="I125" s="398"/>
      <c r="J125" s="130" t="s">
        <v>137</v>
      </c>
      <c r="K125" s="131">
        <v>0.8</v>
      </c>
      <c r="L125" s="399">
        <v>415</v>
      </c>
      <c r="M125" s="399"/>
      <c r="N125" s="399">
        <f>ROUND(L125*K125,2)</f>
        <v>332</v>
      </c>
      <c r="O125" s="399"/>
      <c r="P125" s="399"/>
      <c r="Q125" s="399"/>
      <c r="R125" s="132"/>
      <c r="T125" s="133"/>
      <c r="U125" s="30" t="s">
        <v>39</v>
      </c>
      <c r="V125" s="134">
        <v>0.502</v>
      </c>
      <c r="W125" s="134">
        <f>V125*K125</f>
        <v>0.4016</v>
      </c>
      <c r="X125" s="134">
        <v>0.03979</v>
      </c>
      <c r="Y125" s="134">
        <f>X125*K125</f>
        <v>0.031832</v>
      </c>
      <c r="Z125" s="134">
        <v>0</v>
      </c>
      <c r="AA125" s="135">
        <f>Z125*K125</f>
        <v>0</v>
      </c>
      <c r="AR125" s="10" t="s">
        <v>138</v>
      </c>
      <c r="AT125" s="10" t="s">
        <v>134</v>
      </c>
      <c r="AU125" s="10" t="s">
        <v>139</v>
      </c>
      <c r="AY125" s="10" t="s">
        <v>133</v>
      </c>
      <c r="BE125" s="136">
        <f>IF(U125="základní",N125,0)</f>
        <v>0</v>
      </c>
      <c r="BF125" s="136">
        <f>IF(U125="snížená",N125,0)</f>
        <v>332</v>
      </c>
      <c r="BG125" s="136">
        <f>IF(U125="zákl. přenesená",N125,0)</f>
        <v>0</v>
      </c>
      <c r="BH125" s="136">
        <f>IF(U125="sníž. přenesená",N125,0)</f>
        <v>0</v>
      </c>
      <c r="BI125" s="136">
        <f>IF(U125="nulová",N125,0)</f>
        <v>0</v>
      </c>
      <c r="BJ125" s="10" t="s">
        <v>139</v>
      </c>
      <c r="BK125" s="136">
        <f>ROUND(L125*K125,2)</f>
        <v>332</v>
      </c>
      <c r="BL125" s="10" t="s">
        <v>138</v>
      </c>
      <c r="BM125" s="10" t="s">
        <v>140</v>
      </c>
    </row>
    <row r="126" spans="2:47" s="22" customFormat="1" ht="16.5" customHeight="1">
      <c r="B126" s="23"/>
      <c r="F126" s="406" t="s">
        <v>141</v>
      </c>
      <c r="G126" s="406"/>
      <c r="H126" s="406"/>
      <c r="I126" s="406"/>
      <c r="R126" s="24"/>
      <c r="T126" s="137"/>
      <c r="AA126" s="59"/>
      <c r="AT126" s="10" t="s">
        <v>142</v>
      </c>
      <c r="AU126" s="10" t="s">
        <v>139</v>
      </c>
    </row>
    <row r="127" spans="2:51" s="138" customFormat="1" ht="16.5" customHeight="1">
      <c r="B127" s="139"/>
      <c r="E127" s="140"/>
      <c r="F127" s="400" t="s">
        <v>143</v>
      </c>
      <c r="G127" s="400"/>
      <c r="H127" s="400"/>
      <c r="I127" s="400"/>
      <c r="K127" s="141">
        <v>0.8</v>
      </c>
      <c r="R127" s="142"/>
      <c r="T127" s="143"/>
      <c r="AA127" s="144"/>
      <c r="AT127" s="140" t="s">
        <v>144</v>
      </c>
      <c r="AU127" s="140" t="s">
        <v>139</v>
      </c>
      <c r="AV127" s="138" t="s">
        <v>139</v>
      </c>
      <c r="AW127" s="138" t="s">
        <v>30</v>
      </c>
      <c r="AX127" s="138" t="s">
        <v>78</v>
      </c>
      <c r="AY127" s="140" t="s">
        <v>133</v>
      </c>
    </row>
    <row r="128" spans="2:63" s="116" customFormat="1" ht="29.85" customHeight="1">
      <c r="B128" s="117"/>
      <c r="D128" s="126" t="s">
        <v>107</v>
      </c>
      <c r="E128" s="126"/>
      <c r="F128" s="126"/>
      <c r="G128" s="126"/>
      <c r="H128" s="126"/>
      <c r="I128" s="126"/>
      <c r="J128" s="126"/>
      <c r="K128" s="126"/>
      <c r="L128" s="126"/>
      <c r="M128" s="126"/>
      <c r="N128" s="402">
        <f>BK128</f>
        <v>1938.52</v>
      </c>
      <c r="O128" s="402"/>
      <c r="P128" s="402"/>
      <c r="Q128" s="402"/>
      <c r="R128" s="119"/>
      <c r="T128" s="120"/>
      <c r="W128" s="121">
        <f>SUM(W129:W144)</f>
        <v>3.4250999999999996</v>
      </c>
      <c r="Y128" s="121">
        <f>SUM(Y129:Y144)</f>
        <v>0.11714079999999999</v>
      </c>
      <c r="AA128" s="122">
        <f>SUM(AA129:AA144)</f>
        <v>0</v>
      </c>
      <c r="AR128" s="123" t="s">
        <v>78</v>
      </c>
      <c r="AT128" s="124" t="s">
        <v>71</v>
      </c>
      <c r="AU128" s="124" t="s">
        <v>78</v>
      </c>
      <c r="AY128" s="123" t="s">
        <v>133</v>
      </c>
      <c r="BK128" s="125">
        <f>SUM(BK129:BK144)</f>
        <v>1938.52</v>
      </c>
    </row>
    <row r="129" spans="2:65" s="22" customFormat="1" ht="25.5" customHeight="1">
      <c r="B129" s="127"/>
      <c r="C129" s="128" t="s">
        <v>139</v>
      </c>
      <c r="D129" s="128" t="s">
        <v>134</v>
      </c>
      <c r="E129" s="129" t="s">
        <v>145</v>
      </c>
      <c r="F129" s="398" t="s">
        <v>146</v>
      </c>
      <c r="G129" s="398"/>
      <c r="H129" s="398"/>
      <c r="I129" s="398"/>
      <c r="J129" s="130" t="s">
        <v>137</v>
      </c>
      <c r="K129" s="131">
        <v>0.8</v>
      </c>
      <c r="L129" s="399">
        <v>49.6</v>
      </c>
      <c r="M129" s="399"/>
      <c r="N129" s="399">
        <f>ROUND(L129*K129,2)</f>
        <v>39.68</v>
      </c>
      <c r="O129" s="399"/>
      <c r="P129" s="399"/>
      <c r="Q129" s="399"/>
      <c r="R129" s="132"/>
      <c r="T129" s="133"/>
      <c r="U129" s="30" t="s">
        <v>39</v>
      </c>
      <c r="V129" s="134">
        <v>0.104</v>
      </c>
      <c r="W129" s="134">
        <f>V129*K129</f>
        <v>0.0832</v>
      </c>
      <c r="X129" s="134">
        <v>0.00026</v>
      </c>
      <c r="Y129" s="134">
        <f>X129*K129</f>
        <v>0.000208</v>
      </c>
      <c r="Z129" s="134">
        <v>0</v>
      </c>
      <c r="AA129" s="135">
        <f>Z129*K129</f>
        <v>0</v>
      </c>
      <c r="AR129" s="10" t="s">
        <v>138</v>
      </c>
      <c r="AT129" s="10" t="s">
        <v>134</v>
      </c>
      <c r="AU129" s="10" t="s">
        <v>139</v>
      </c>
      <c r="AY129" s="10" t="s">
        <v>133</v>
      </c>
      <c r="BE129" s="136">
        <f>IF(U129="základní",N129,0)</f>
        <v>0</v>
      </c>
      <c r="BF129" s="136">
        <f>IF(U129="snížená",N129,0)</f>
        <v>39.68</v>
      </c>
      <c r="BG129" s="136">
        <f>IF(U129="zákl. přenesená",N129,0)</f>
        <v>0</v>
      </c>
      <c r="BH129" s="136">
        <f>IF(U129="sníž. přenesená",N129,0)</f>
        <v>0</v>
      </c>
      <c r="BI129" s="136">
        <f>IF(U129="nulová",N129,0)</f>
        <v>0</v>
      </c>
      <c r="BJ129" s="10" t="s">
        <v>139</v>
      </c>
      <c r="BK129" s="136">
        <f>ROUND(L129*K129,2)</f>
        <v>39.68</v>
      </c>
      <c r="BL129" s="10" t="s">
        <v>138</v>
      </c>
      <c r="BM129" s="10" t="s">
        <v>147</v>
      </c>
    </row>
    <row r="130" spans="2:47" s="22" customFormat="1" ht="16.5" customHeight="1">
      <c r="B130" s="23"/>
      <c r="F130" s="406" t="s">
        <v>148</v>
      </c>
      <c r="G130" s="406"/>
      <c r="H130" s="406"/>
      <c r="I130" s="406"/>
      <c r="R130" s="24"/>
      <c r="T130" s="137"/>
      <c r="AA130" s="59"/>
      <c r="AT130" s="10" t="s">
        <v>142</v>
      </c>
      <c r="AU130" s="10" t="s">
        <v>139</v>
      </c>
    </row>
    <row r="131" spans="2:65" s="22" customFormat="1" ht="25.5" customHeight="1">
      <c r="B131" s="127"/>
      <c r="C131" s="128" t="s">
        <v>149</v>
      </c>
      <c r="D131" s="128" t="s">
        <v>134</v>
      </c>
      <c r="E131" s="129" t="s">
        <v>150</v>
      </c>
      <c r="F131" s="398" t="s">
        <v>151</v>
      </c>
      <c r="G131" s="398"/>
      <c r="H131" s="398"/>
      <c r="I131" s="398"/>
      <c r="J131" s="130" t="s">
        <v>137</v>
      </c>
      <c r="K131" s="131">
        <v>1.5</v>
      </c>
      <c r="L131" s="399">
        <v>331</v>
      </c>
      <c r="M131" s="399"/>
      <c r="N131" s="399">
        <f>ROUND(L131*K131,2)</f>
        <v>496.5</v>
      </c>
      <c r="O131" s="399"/>
      <c r="P131" s="399"/>
      <c r="Q131" s="399"/>
      <c r="R131" s="132"/>
      <c r="T131" s="133"/>
      <c r="U131" s="30" t="s">
        <v>39</v>
      </c>
      <c r="V131" s="134">
        <v>0.624</v>
      </c>
      <c r="W131" s="134">
        <f>V131*K131</f>
        <v>0.9359999999999999</v>
      </c>
      <c r="X131" s="134">
        <v>0.04</v>
      </c>
      <c r="Y131" s="134">
        <f>X131*K131</f>
        <v>0.06</v>
      </c>
      <c r="Z131" s="134">
        <v>0</v>
      </c>
      <c r="AA131" s="135">
        <f>Z131*K131</f>
        <v>0</v>
      </c>
      <c r="AR131" s="10" t="s">
        <v>138</v>
      </c>
      <c r="AT131" s="10" t="s">
        <v>134</v>
      </c>
      <c r="AU131" s="10" t="s">
        <v>139</v>
      </c>
      <c r="AY131" s="10" t="s">
        <v>133</v>
      </c>
      <c r="BE131" s="136">
        <f>IF(U131="základní",N131,0)</f>
        <v>0</v>
      </c>
      <c r="BF131" s="136">
        <f>IF(U131="snížená",N131,0)</f>
        <v>496.5</v>
      </c>
      <c r="BG131" s="136">
        <f>IF(U131="zákl. přenesená",N131,0)</f>
        <v>0</v>
      </c>
      <c r="BH131" s="136">
        <f>IF(U131="sníž. přenesená",N131,0)</f>
        <v>0</v>
      </c>
      <c r="BI131" s="136">
        <f>IF(U131="nulová",N131,0)</f>
        <v>0</v>
      </c>
      <c r="BJ131" s="10" t="s">
        <v>139</v>
      </c>
      <c r="BK131" s="136">
        <f>ROUND(L131*K131,2)</f>
        <v>496.5</v>
      </c>
      <c r="BL131" s="10" t="s">
        <v>138</v>
      </c>
      <c r="BM131" s="10" t="s">
        <v>152</v>
      </c>
    </row>
    <row r="132" spans="2:47" s="22" customFormat="1" ht="16.5" customHeight="1">
      <c r="B132" s="23"/>
      <c r="F132" s="406" t="s">
        <v>153</v>
      </c>
      <c r="G132" s="406"/>
      <c r="H132" s="406"/>
      <c r="I132" s="406"/>
      <c r="R132" s="24"/>
      <c r="T132" s="137"/>
      <c r="AA132" s="59"/>
      <c r="AT132" s="10" t="s">
        <v>142</v>
      </c>
      <c r="AU132" s="10" t="s">
        <v>139</v>
      </c>
    </row>
    <row r="133" spans="2:51" s="138" customFormat="1" ht="16.5" customHeight="1">
      <c r="B133" s="139"/>
      <c r="E133" s="140"/>
      <c r="F133" s="400" t="s">
        <v>154</v>
      </c>
      <c r="G133" s="400"/>
      <c r="H133" s="400"/>
      <c r="I133" s="400"/>
      <c r="K133" s="141">
        <v>1.5</v>
      </c>
      <c r="R133" s="142"/>
      <c r="T133" s="143"/>
      <c r="AA133" s="144"/>
      <c r="AT133" s="140" t="s">
        <v>144</v>
      </c>
      <c r="AU133" s="140" t="s">
        <v>139</v>
      </c>
      <c r="AV133" s="138" t="s">
        <v>139</v>
      </c>
      <c r="AW133" s="138" t="s">
        <v>30</v>
      </c>
      <c r="AX133" s="138" t="s">
        <v>78</v>
      </c>
      <c r="AY133" s="140" t="s">
        <v>133</v>
      </c>
    </row>
    <row r="134" spans="2:65" s="22" customFormat="1" ht="25.5" customHeight="1">
      <c r="B134" s="127"/>
      <c r="C134" s="128" t="s">
        <v>138</v>
      </c>
      <c r="D134" s="128" t="s">
        <v>134</v>
      </c>
      <c r="E134" s="129" t="s">
        <v>155</v>
      </c>
      <c r="F134" s="398" t="s">
        <v>156</v>
      </c>
      <c r="G134" s="398"/>
      <c r="H134" s="398"/>
      <c r="I134" s="398"/>
      <c r="J134" s="130" t="s">
        <v>137</v>
      </c>
      <c r="K134" s="131">
        <v>0.8</v>
      </c>
      <c r="L134" s="399">
        <v>191</v>
      </c>
      <c r="M134" s="399"/>
      <c r="N134" s="399">
        <f>ROUND(L134*K134,2)</f>
        <v>152.8</v>
      </c>
      <c r="O134" s="399"/>
      <c r="P134" s="399"/>
      <c r="Q134" s="399"/>
      <c r="R134" s="132"/>
      <c r="T134" s="133"/>
      <c r="U134" s="30" t="s">
        <v>39</v>
      </c>
      <c r="V134" s="134">
        <v>0.36</v>
      </c>
      <c r="W134" s="134">
        <f>V134*K134</f>
        <v>0.288</v>
      </c>
      <c r="X134" s="134">
        <v>0.00438</v>
      </c>
      <c r="Y134" s="134">
        <f>X134*K134</f>
        <v>0.003504</v>
      </c>
      <c r="Z134" s="134">
        <v>0</v>
      </c>
      <c r="AA134" s="135">
        <f>Z134*K134</f>
        <v>0</v>
      </c>
      <c r="AR134" s="10" t="s">
        <v>138</v>
      </c>
      <c r="AT134" s="10" t="s">
        <v>134</v>
      </c>
      <c r="AU134" s="10" t="s">
        <v>139</v>
      </c>
      <c r="AY134" s="10" t="s">
        <v>133</v>
      </c>
      <c r="BE134" s="136">
        <f>IF(U134="základní",N134,0)</f>
        <v>0</v>
      </c>
      <c r="BF134" s="136">
        <f>IF(U134="snížená",N134,0)</f>
        <v>152.8</v>
      </c>
      <c r="BG134" s="136">
        <f>IF(U134="zákl. přenesená",N134,0)</f>
        <v>0</v>
      </c>
      <c r="BH134" s="136">
        <f>IF(U134="sníž. přenesená",N134,0)</f>
        <v>0</v>
      </c>
      <c r="BI134" s="136">
        <f>IF(U134="nulová",N134,0)</f>
        <v>0</v>
      </c>
      <c r="BJ134" s="10" t="s">
        <v>139</v>
      </c>
      <c r="BK134" s="136">
        <f>ROUND(L134*K134,2)</f>
        <v>152.8</v>
      </c>
      <c r="BL134" s="10" t="s">
        <v>138</v>
      </c>
      <c r="BM134" s="10" t="s">
        <v>157</v>
      </c>
    </row>
    <row r="135" spans="2:47" s="22" customFormat="1" ht="16.5" customHeight="1">
      <c r="B135" s="23"/>
      <c r="F135" s="406" t="s">
        <v>148</v>
      </c>
      <c r="G135" s="406"/>
      <c r="H135" s="406"/>
      <c r="I135" s="406"/>
      <c r="R135" s="24"/>
      <c r="T135" s="137"/>
      <c r="AA135" s="59"/>
      <c r="AT135" s="10" t="s">
        <v>142</v>
      </c>
      <c r="AU135" s="10" t="s">
        <v>139</v>
      </c>
    </row>
    <row r="136" spans="2:65" s="22" customFormat="1" ht="25.5" customHeight="1">
      <c r="B136" s="127"/>
      <c r="C136" s="128" t="s">
        <v>158</v>
      </c>
      <c r="D136" s="128" t="s">
        <v>134</v>
      </c>
      <c r="E136" s="129" t="s">
        <v>159</v>
      </c>
      <c r="F136" s="398" t="s">
        <v>160</v>
      </c>
      <c r="G136" s="398"/>
      <c r="H136" s="398"/>
      <c r="I136" s="398"/>
      <c r="J136" s="130" t="s">
        <v>137</v>
      </c>
      <c r="K136" s="131">
        <v>1.5</v>
      </c>
      <c r="L136" s="399">
        <v>210</v>
      </c>
      <c r="M136" s="399"/>
      <c r="N136" s="399">
        <f>ROUND(L136*K136,2)</f>
        <v>315</v>
      </c>
      <c r="O136" s="399"/>
      <c r="P136" s="399"/>
      <c r="Q136" s="399"/>
      <c r="R136" s="132"/>
      <c r="T136" s="133"/>
      <c r="U136" s="30" t="s">
        <v>39</v>
      </c>
      <c r="V136" s="134">
        <v>0.405</v>
      </c>
      <c r="W136" s="134">
        <f>V136*K136</f>
        <v>0.6075</v>
      </c>
      <c r="X136" s="134">
        <v>0.0262</v>
      </c>
      <c r="Y136" s="134">
        <f>X136*K136</f>
        <v>0.0393</v>
      </c>
      <c r="Z136" s="134">
        <v>0</v>
      </c>
      <c r="AA136" s="135">
        <f>Z136*K136</f>
        <v>0</v>
      </c>
      <c r="AR136" s="10" t="s">
        <v>138</v>
      </c>
      <c r="AT136" s="10" t="s">
        <v>134</v>
      </c>
      <c r="AU136" s="10" t="s">
        <v>139</v>
      </c>
      <c r="AY136" s="10" t="s">
        <v>133</v>
      </c>
      <c r="BE136" s="136">
        <f>IF(U136="základní",N136,0)</f>
        <v>0</v>
      </c>
      <c r="BF136" s="136">
        <f>IF(U136="snížená",N136,0)</f>
        <v>315</v>
      </c>
      <c r="BG136" s="136">
        <f>IF(U136="zákl. přenesená",N136,0)</f>
        <v>0</v>
      </c>
      <c r="BH136" s="136">
        <f>IF(U136="sníž. přenesená",N136,0)</f>
        <v>0</v>
      </c>
      <c r="BI136" s="136">
        <f>IF(U136="nulová",N136,0)</f>
        <v>0</v>
      </c>
      <c r="BJ136" s="10" t="s">
        <v>139</v>
      </c>
      <c r="BK136" s="136">
        <f>ROUND(L136*K136,2)</f>
        <v>315</v>
      </c>
      <c r="BL136" s="10" t="s">
        <v>138</v>
      </c>
      <c r="BM136" s="10" t="s">
        <v>161</v>
      </c>
    </row>
    <row r="137" spans="2:47" s="22" customFormat="1" ht="16.5" customHeight="1">
      <c r="B137" s="23"/>
      <c r="F137" s="406" t="s">
        <v>162</v>
      </c>
      <c r="G137" s="406"/>
      <c r="H137" s="406"/>
      <c r="I137" s="406"/>
      <c r="R137" s="24"/>
      <c r="T137" s="137"/>
      <c r="AA137" s="59"/>
      <c r="AT137" s="10" t="s">
        <v>142</v>
      </c>
      <c r="AU137" s="10" t="s">
        <v>139</v>
      </c>
    </row>
    <row r="138" spans="2:51" s="138" customFormat="1" ht="16.5" customHeight="1">
      <c r="B138" s="139"/>
      <c r="E138" s="140"/>
      <c r="F138" s="400" t="s">
        <v>154</v>
      </c>
      <c r="G138" s="400"/>
      <c r="H138" s="400"/>
      <c r="I138" s="400"/>
      <c r="K138" s="141">
        <v>1.5</v>
      </c>
      <c r="R138" s="142"/>
      <c r="T138" s="143"/>
      <c r="AA138" s="144"/>
      <c r="AT138" s="140" t="s">
        <v>144</v>
      </c>
      <c r="AU138" s="140" t="s">
        <v>139</v>
      </c>
      <c r="AV138" s="138" t="s">
        <v>139</v>
      </c>
      <c r="AW138" s="138" t="s">
        <v>30</v>
      </c>
      <c r="AX138" s="138" t="s">
        <v>78</v>
      </c>
      <c r="AY138" s="140" t="s">
        <v>133</v>
      </c>
    </row>
    <row r="139" spans="2:65" s="22" customFormat="1" ht="25.5" customHeight="1">
      <c r="B139" s="127"/>
      <c r="C139" s="128" t="s">
        <v>163</v>
      </c>
      <c r="D139" s="128" t="s">
        <v>134</v>
      </c>
      <c r="E139" s="129" t="s">
        <v>164</v>
      </c>
      <c r="F139" s="398" t="s">
        <v>165</v>
      </c>
      <c r="G139" s="398"/>
      <c r="H139" s="398"/>
      <c r="I139" s="398"/>
      <c r="J139" s="130" t="s">
        <v>137</v>
      </c>
      <c r="K139" s="131">
        <v>2.8</v>
      </c>
      <c r="L139" s="399">
        <v>171</v>
      </c>
      <c r="M139" s="399"/>
      <c r="N139" s="399">
        <f>ROUND(L139*K139,2)</f>
        <v>478.8</v>
      </c>
      <c r="O139" s="399"/>
      <c r="P139" s="399"/>
      <c r="Q139" s="399"/>
      <c r="R139" s="132"/>
      <c r="T139" s="133"/>
      <c r="U139" s="30" t="s">
        <v>39</v>
      </c>
      <c r="V139" s="134">
        <v>0.218</v>
      </c>
      <c r="W139" s="134">
        <f>V139*K139</f>
        <v>0.6103999999999999</v>
      </c>
      <c r="X139" s="134">
        <v>0.003</v>
      </c>
      <c r="Y139" s="134">
        <f>X139*K139</f>
        <v>0.0084</v>
      </c>
      <c r="Z139" s="134">
        <v>0</v>
      </c>
      <c r="AA139" s="135">
        <f>Z139*K139</f>
        <v>0</v>
      </c>
      <c r="AR139" s="10" t="s">
        <v>138</v>
      </c>
      <c r="AT139" s="10" t="s">
        <v>134</v>
      </c>
      <c r="AU139" s="10" t="s">
        <v>139</v>
      </c>
      <c r="AY139" s="10" t="s">
        <v>133</v>
      </c>
      <c r="BE139" s="136">
        <f>IF(U139="základní",N139,0)</f>
        <v>0</v>
      </c>
      <c r="BF139" s="136">
        <f>IF(U139="snížená",N139,0)</f>
        <v>478.8</v>
      </c>
      <c r="BG139" s="136">
        <f>IF(U139="zákl. přenesená",N139,0)</f>
        <v>0</v>
      </c>
      <c r="BH139" s="136">
        <f>IF(U139="sníž. přenesená",N139,0)</f>
        <v>0</v>
      </c>
      <c r="BI139" s="136">
        <f>IF(U139="nulová",N139,0)</f>
        <v>0</v>
      </c>
      <c r="BJ139" s="10" t="s">
        <v>139</v>
      </c>
      <c r="BK139" s="136">
        <f>ROUND(L139*K139,2)</f>
        <v>478.8</v>
      </c>
      <c r="BL139" s="10" t="s">
        <v>138</v>
      </c>
      <c r="BM139" s="10" t="s">
        <v>166</v>
      </c>
    </row>
    <row r="140" spans="2:47" s="22" customFormat="1" ht="24" customHeight="1">
      <c r="B140" s="23"/>
      <c r="F140" s="406" t="s">
        <v>167</v>
      </c>
      <c r="G140" s="406"/>
      <c r="H140" s="406"/>
      <c r="I140" s="406"/>
      <c r="R140" s="24"/>
      <c r="T140" s="137"/>
      <c r="AA140" s="59"/>
      <c r="AT140" s="10" t="s">
        <v>142</v>
      </c>
      <c r="AU140" s="10" t="s">
        <v>139</v>
      </c>
    </row>
    <row r="141" spans="2:51" s="138" customFormat="1" ht="16.5" customHeight="1">
      <c r="B141" s="139"/>
      <c r="E141" s="140"/>
      <c r="F141" s="400" t="s">
        <v>168</v>
      </c>
      <c r="G141" s="400"/>
      <c r="H141" s="400"/>
      <c r="I141" s="400"/>
      <c r="K141" s="141">
        <v>2.8</v>
      </c>
      <c r="R141" s="142"/>
      <c r="T141" s="143"/>
      <c r="AA141" s="144"/>
      <c r="AT141" s="140" t="s">
        <v>144</v>
      </c>
      <c r="AU141" s="140" t="s">
        <v>139</v>
      </c>
      <c r="AV141" s="138" t="s">
        <v>139</v>
      </c>
      <c r="AW141" s="138" t="s">
        <v>30</v>
      </c>
      <c r="AX141" s="138" t="s">
        <v>78</v>
      </c>
      <c r="AY141" s="140" t="s">
        <v>133</v>
      </c>
    </row>
    <row r="142" spans="2:65" s="22" customFormat="1" ht="38.25" customHeight="1">
      <c r="B142" s="127"/>
      <c r="C142" s="128" t="s">
        <v>169</v>
      </c>
      <c r="D142" s="128" t="s">
        <v>134</v>
      </c>
      <c r="E142" s="129" t="s">
        <v>170</v>
      </c>
      <c r="F142" s="398" t="s">
        <v>171</v>
      </c>
      <c r="G142" s="398"/>
      <c r="H142" s="398"/>
      <c r="I142" s="398"/>
      <c r="J142" s="130" t="s">
        <v>172</v>
      </c>
      <c r="K142" s="131">
        <v>3</v>
      </c>
      <c r="L142" s="399">
        <v>141</v>
      </c>
      <c r="M142" s="399"/>
      <c r="N142" s="399">
        <f>ROUND(L142*K142,2)</f>
        <v>423</v>
      </c>
      <c r="O142" s="399"/>
      <c r="P142" s="399"/>
      <c r="Q142" s="399"/>
      <c r="R142" s="132"/>
      <c r="T142" s="133"/>
      <c r="U142" s="30" t="s">
        <v>39</v>
      </c>
      <c r="V142" s="134">
        <v>0.3</v>
      </c>
      <c r="W142" s="134">
        <f>V142*K142</f>
        <v>0.8999999999999999</v>
      </c>
      <c r="X142" s="134">
        <v>0.00176</v>
      </c>
      <c r="Y142" s="134">
        <f>X142*K142</f>
        <v>0.00528</v>
      </c>
      <c r="Z142" s="134">
        <v>0</v>
      </c>
      <c r="AA142" s="135">
        <f>Z142*K142</f>
        <v>0</v>
      </c>
      <c r="AR142" s="10" t="s">
        <v>138</v>
      </c>
      <c r="AT142" s="10" t="s">
        <v>134</v>
      </c>
      <c r="AU142" s="10" t="s">
        <v>139</v>
      </c>
      <c r="AY142" s="10" t="s">
        <v>133</v>
      </c>
      <c r="BE142" s="136">
        <f>IF(U142="základní",N142,0)</f>
        <v>0</v>
      </c>
      <c r="BF142" s="136">
        <f>IF(U142="snížená",N142,0)</f>
        <v>423</v>
      </c>
      <c r="BG142" s="136">
        <f>IF(U142="zákl. přenesená",N142,0)</f>
        <v>0</v>
      </c>
      <c r="BH142" s="136">
        <f>IF(U142="sníž. přenesená",N142,0)</f>
        <v>0</v>
      </c>
      <c r="BI142" s="136">
        <f>IF(U142="nulová",N142,0)</f>
        <v>0</v>
      </c>
      <c r="BJ142" s="10" t="s">
        <v>139</v>
      </c>
      <c r="BK142" s="136">
        <f>ROUND(L142*K142,2)</f>
        <v>423</v>
      </c>
      <c r="BL142" s="10" t="s">
        <v>138</v>
      </c>
      <c r="BM142" s="10" t="s">
        <v>173</v>
      </c>
    </row>
    <row r="143" spans="2:65" s="22" customFormat="1" ht="16.5" customHeight="1">
      <c r="B143" s="127"/>
      <c r="C143" s="145" t="s">
        <v>174</v>
      </c>
      <c r="D143" s="145" t="s">
        <v>175</v>
      </c>
      <c r="E143" s="146" t="s">
        <v>176</v>
      </c>
      <c r="F143" s="404" t="s">
        <v>177</v>
      </c>
      <c r="G143" s="404"/>
      <c r="H143" s="404"/>
      <c r="I143" s="404"/>
      <c r="J143" s="147" t="s">
        <v>137</v>
      </c>
      <c r="K143" s="148">
        <v>0.66</v>
      </c>
      <c r="L143" s="405">
        <v>49.6</v>
      </c>
      <c r="M143" s="405"/>
      <c r="N143" s="405">
        <f>ROUND(L143*K143,2)</f>
        <v>32.74</v>
      </c>
      <c r="O143" s="405"/>
      <c r="P143" s="405"/>
      <c r="Q143" s="405"/>
      <c r="R143" s="132"/>
      <c r="T143" s="133"/>
      <c r="U143" s="30" t="s">
        <v>39</v>
      </c>
      <c r="V143" s="134">
        <v>0</v>
      </c>
      <c r="W143" s="134">
        <f>V143*K143</f>
        <v>0</v>
      </c>
      <c r="X143" s="134">
        <v>0.00068</v>
      </c>
      <c r="Y143" s="134">
        <f>X143*K143</f>
        <v>0.00044880000000000007</v>
      </c>
      <c r="Z143" s="134">
        <v>0</v>
      </c>
      <c r="AA143" s="135">
        <f>Z143*K143</f>
        <v>0</v>
      </c>
      <c r="AR143" s="10" t="s">
        <v>174</v>
      </c>
      <c r="AT143" s="10" t="s">
        <v>175</v>
      </c>
      <c r="AU143" s="10" t="s">
        <v>139</v>
      </c>
      <c r="AY143" s="10" t="s">
        <v>133</v>
      </c>
      <c r="BE143" s="136">
        <f>IF(U143="základní",N143,0)</f>
        <v>0</v>
      </c>
      <c r="BF143" s="136">
        <f>IF(U143="snížená",N143,0)</f>
        <v>32.74</v>
      </c>
      <c r="BG143" s="136">
        <f>IF(U143="zákl. přenesená",N143,0)</f>
        <v>0</v>
      </c>
      <c r="BH143" s="136">
        <f>IF(U143="sníž. přenesená",N143,0)</f>
        <v>0</v>
      </c>
      <c r="BI143" s="136">
        <f>IF(U143="nulová",N143,0)</f>
        <v>0</v>
      </c>
      <c r="BJ143" s="10" t="s">
        <v>139</v>
      </c>
      <c r="BK143" s="136">
        <f>ROUND(L143*K143,2)</f>
        <v>32.74</v>
      </c>
      <c r="BL143" s="10" t="s">
        <v>138</v>
      </c>
      <c r="BM143" s="10" t="s">
        <v>178</v>
      </c>
    </row>
    <row r="144" spans="2:51" s="138" customFormat="1" ht="16.5" customHeight="1">
      <c r="B144" s="139"/>
      <c r="E144" s="140"/>
      <c r="F144" s="397" t="s">
        <v>179</v>
      </c>
      <c r="G144" s="397"/>
      <c r="H144" s="397"/>
      <c r="I144" s="397"/>
      <c r="K144" s="141">
        <v>0.6</v>
      </c>
      <c r="R144" s="142"/>
      <c r="T144" s="143"/>
      <c r="AA144" s="144"/>
      <c r="AT144" s="140" t="s">
        <v>144</v>
      </c>
      <c r="AU144" s="140" t="s">
        <v>139</v>
      </c>
      <c r="AV144" s="138" t="s">
        <v>139</v>
      </c>
      <c r="AW144" s="138" t="s">
        <v>30</v>
      </c>
      <c r="AX144" s="138" t="s">
        <v>78</v>
      </c>
      <c r="AY144" s="140" t="s">
        <v>133</v>
      </c>
    </row>
    <row r="145" spans="2:63" s="116" customFormat="1" ht="29.85" customHeight="1">
      <c r="B145" s="117"/>
      <c r="D145" s="126" t="s">
        <v>108</v>
      </c>
      <c r="E145" s="126"/>
      <c r="F145" s="126"/>
      <c r="G145" s="126"/>
      <c r="H145" s="126"/>
      <c r="I145" s="126"/>
      <c r="J145" s="126"/>
      <c r="K145" s="126"/>
      <c r="L145" s="126"/>
      <c r="M145" s="126"/>
      <c r="N145" s="402">
        <f>BK145</f>
        <v>1.34</v>
      </c>
      <c r="O145" s="402"/>
      <c r="P145" s="402"/>
      <c r="Q145" s="402"/>
      <c r="R145" s="119"/>
      <c r="T145" s="120"/>
      <c r="W145" s="121">
        <f>W146</f>
        <v>0.00564</v>
      </c>
      <c r="Y145" s="121">
        <f>Y146</f>
        <v>0</v>
      </c>
      <c r="AA145" s="122">
        <f>AA146</f>
        <v>0</v>
      </c>
      <c r="AR145" s="123" t="s">
        <v>78</v>
      </c>
      <c r="AT145" s="124" t="s">
        <v>71</v>
      </c>
      <c r="AU145" s="124" t="s">
        <v>78</v>
      </c>
      <c r="AY145" s="123" t="s">
        <v>133</v>
      </c>
      <c r="BK145" s="125">
        <f>BK146</f>
        <v>1.34</v>
      </c>
    </row>
    <row r="146" spans="2:65" s="22" customFormat="1" ht="38.25" customHeight="1">
      <c r="B146" s="127"/>
      <c r="C146" s="128" t="s">
        <v>180</v>
      </c>
      <c r="D146" s="128" t="s">
        <v>134</v>
      </c>
      <c r="E146" s="129" t="s">
        <v>181</v>
      </c>
      <c r="F146" s="398" t="s">
        <v>182</v>
      </c>
      <c r="G146" s="398"/>
      <c r="H146" s="398"/>
      <c r="I146" s="398"/>
      <c r="J146" s="130" t="s">
        <v>183</v>
      </c>
      <c r="K146" s="131">
        <v>0.003</v>
      </c>
      <c r="L146" s="399">
        <v>447</v>
      </c>
      <c r="M146" s="399"/>
      <c r="N146" s="399">
        <f>ROUND(L146*K146,2)</f>
        <v>1.34</v>
      </c>
      <c r="O146" s="399"/>
      <c r="P146" s="399"/>
      <c r="Q146" s="399"/>
      <c r="R146" s="132"/>
      <c r="T146" s="133"/>
      <c r="U146" s="30" t="s">
        <v>39</v>
      </c>
      <c r="V146" s="134">
        <v>1.88</v>
      </c>
      <c r="W146" s="134">
        <f>V146*K146</f>
        <v>0.00564</v>
      </c>
      <c r="X146" s="134">
        <v>0</v>
      </c>
      <c r="Y146" s="134">
        <f>X146*K146</f>
        <v>0</v>
      </c>
      <c r="Z146" s="134">
        <v>0</v>
      </c>
      <c r="AA146" s="135">
        <f>Z146*K146</f>
        <v>0</v>
      </c>
      <c r="AR146" s="10" t="s">
        <v>138</v>
      </c>
      <c r="AT146" s="10" t="s">
        <v>134</v>
      </c>
      <c r="AU146" s="10" t="s">
        <v>139</v>
      </c>
      <c r="AY146" s="10" t="s">
        <v>133</v>
      </c>
      <c r="BE146" s="136">
        <f>IF(U146="základní",N146,0)</f>
        <v>0</v>
      </c>
      <c r="BF146" s="136">
        <f>IF(U146="snížená",N146,0)</f>
        <v>1.34</v>
      </c>
      <c r="BG146" s="136">
        <f>IF(U146="zákl. přenesená",N146,0)</f>
        <v>0</v>
      </c>
      <c r="BH146" s="136">
        <f>IF(U146="sníž. přenesená",N146,0)</f>
        <v>0</v>
      </c>
      <c r="BI146" s="136">
        <f>IF(U146="nulová",N146,0)</f>
        <v>0</v>
      </c>
      <c r="BJ146" s="10" t="s">
        <v>139</v>
      </c>
      <c r="BK146" s="136">
        <f>ROUND(L146*K146,2)</f>
        <v>1.34</v>
      </c>
      <c r="BL146" s="10" t="s">
        <v>138</v>
      </c>
      <c r="BM146" s="10" t="s">
        <v>184</v>
      </c>
    </row>
    <row r="147" spans="2:63" s="116" customFormat="1" ht="29.85" customHeight="1">
      <c r="B147" s="117"/>
      <c r="D147" s="126" t="s">
        <v>109</v>
      </c>
      <c r="E147" s="126"/>
      <c r="F147" s="126"/>
      <c r="G147" s="126"/>
      <c r="H147" s="126"/>
      <c r="I147" s="126"/>
      <c r="J147" s="126"/>
      <c r="K147" s="126"/>
      <c r="L147" s="126"/>
      <c r="M147" s="126"/>
      <c r="N147" s="403">
        <f>BK147</f>
        <v>34.72</v>
      </c>
      <c r="O147" s="403"/>
      <c r="P147" s="403"/>
      <c r="Q147" s="403"/>
      <c r="R147" s="119"/>
      <c r="T147" s="120"/>
      <c r="W147" s="121">
        <f>W148</f>
        <v>0.12381899999999998</v>
      </c>
      <c r="Y147" s="121">
        <f>Y148</f>
        <v>0</v>
      </c>
      <c r="AA147" s="122">
        <f>AA148</f>
        <v>0</v>
      </c>
      <c r="AR147" s="123" t="s">
        <v>78</v>
      </c>
      <c r="AT147" s="124" t="s">
        <v>71</v>
      </c>
      <c r="AU147" s="124" t="s">
        <v>78</v>
      </c>
      <c r="AY147" s="123" t="s">
        <v>133</v>
      </c>
      <c r="BK147" s="125">
        <f>BK148</f>
        <v>34.72</v>
      </c>
    </row>
    <row r="148" spans="2:65" s="22" customFormat="1" ht="25.5" customHeight="1">
      <c r="B148" s="127"/>
      <c r="C148" s="128" t="s">
        <v>185</v>
      </c>
      <c r="D148" s="128" t="s">
        <v>134</v>
      </c>
      <c r="E148" s="129" t="s">
        <v>186</v>
      </c>
      <c r="F148" s="398" t="s">
        <v>187</v>
      </c>
      <c r="G148" s="398"/>
      <c r="H148" s="398"/>
      <c r="I148" s="398"/>
      <c r="J148" s="130" t="s">
        <v>183</v>
      </c>
      <c r="K148" s="131">
        <v>0.149</v>
      </c>
      <c r="L148" s="399">
        <v>233</v>
      </c>
      <c r="M148" s="399"/>
      <c r="N148" s="399">
        <f>ROUND(L148*K148,2)</f>
        <v>34.72</v>
      </c>
      <c r="O148" s="399"/>
      <c r="P148" s="399"/>
      <c r="Q148" s="399"/>
      <c r="R148" s="132"/>
      <c r="T148" s="133"/>
      <c r="U148" s="30" t="s">
        <v>39</v>
      </c>
      <c r="V148" s="134">
        <v>0.831</v>
      </c>
      <c r="W148" s="134">
        <f>V148*K148</f>
        <v>0.12381899999999998</v>
      </c>
      <c r="X148" s="134">
        <v>0</v>
      </c>
      <c r="Y148" s="134">
        <f>X148*K148</f>
        <v>0</v>
      </c>
      <c r="Z148" s="134">
        <v>0</v>
      </c>
      <c r="AA148" s="135">
        <f>Z148*K148</f>
        <v>0</v>
      </c>
      <c r="AR148" s="10" t="s">
        <v>138</v>
      </c>
      <c r="AT148" s="10" t="s">
        <v>134</v>
      </c>
      <c r="AU148" s="10" t="s">
        <v>139</v>
      </c>
      <c r="AY148" s="10" t="s">
        <v>133</v>
      </c>
      <c r="BE148" s="136">
        <f>IF(U148="základní",N148,0)</f>
        <v>0</v>
      </c>
      <c r="BF148" s="136">
        <f>IF(U148="snížená",N148,0)</f>
        <v>34.72</v>
      </c>
      <c r="BG148" s="136">
        <f>IF(U148="zákl. přenesená",N148,0)</f>
        <v>0</v>
      </c>
      <c r="BH148" s="136">
        <f>IF(U148="sníž. přenesená",N148,0)</f>
        <v>0</v>
      </c>
      <c r="BI148" s="136">
        <f>IF(U148="nulová",N148,0)</f>
        <v>0</v>
      </c>
      <c r="BJ148" s="10" t="s">
        <v>139</v>
      </c>
      <c r="BK148" s="136">
        <f>ROUND(L148*K148,2)</f>
        <v>34.72</v>
      </c>
      <c r="BL148" s="10" t="s">
        <v>138</v>
      </c>
      <c r="BM148" s="10" t="s">
        <v>188</v>
      </c>
    </row>
    <row r="149" spans="2:63" s="116" customFormat="1" ht="37.5" customHeight="1">
      <c r="B149" s="117"/>
      <c r="D149" s="118" t="s">
        <v>110</v>
      </c>
      <c r="E149" s="118"/>
      <c r="F149" s="118"/>
      <c r="G149" s="118"/>
      <c r="H149" s="118"/>
      <c r="I149" s="118"/>
      <c r="J149" s="118"/>
      <c r="K149" s="118"/>
      <c r="L149" s="118"/>
      <c r="M149" s="118"/>
      <c r="N149" s="407">
        <f>BK149</f>
        <v>17158.239999999998</v>
      </c>
      <c r="O149" s="407"/>
      <c r="P149" s="407"/>
      <c r="Q149" s="407"/>
      <c r="R149" s="119"/>
      <c r="T149" s="120"/>
      <c r="W149" s="121">
        <f>W150+W160+W175+W179+W187+W192+W214</f>
        <v>18.804192999999998</v>
      </c>
      <c r="Y149" s="121">
        <f>Y150+Y160+Y175+Y179+Y187+Y192+Y214</f>
        <v>0.12038492999999999</v>
      </c>
      <c r="AA149" s="122">
        <f>AA150+AA160+AA175+AA179+AA187+AA192+AA214</f>
        <v>0.003</v>
      </c>
      <c r="AR149" s="123" t="s">
        <v>139</v>
      </c>
      <c r="AT149" s="124" t="s">
        <v>71</v>
      </c>
      <c r="AU149" s="124" t="s">
        <v>72</v>
      </c>
      <c r="AY149" s="123" t="s">
        <v>133</v>
      </c>
      <c r="BK149" s="125">
        <f>BK150+BK160+BK175+BK179+BK187+BK192+BK214</f>
        <v>17158.239999999998</v>
      </c>
    </row>
    <row r="150" spans="2:63" s="116" customFormat="1" ht="19.9" customHeight="1">
      <c r="B150" s="117"/>
      <c r="D150" s="126" t="s">
        <v>111</v>
      </c>
      <c r="E150" s="126"/>
      <c r="F150" s="126"/>
      <c r="G150" s="126"/>
      <c r="H150" s="126"/>
      <c r="I150" s="126"/>
      <c r="J150" s="126"/>
      <c r="K150" s="126"/>
      <c r="L150" s="126"/>
      <c r="M150" s="126"/>
      <c r="N150" s="402">
        <f>BK150</f>
        <v>1892.57</v>
      </c>
      <c r="O150" s="402"/>
      <c r="P150" s="402"/>
      <c r="Q150" s="402"/>
      <c r="R150" s="119"/>
      <c r="T150" s="120"/>
      <c r="W150" s="121">
        <f>SUM(W151:W159)</f>
        <v>0.8702600000000001</v>
      </c>
      <c r="Y150" s="121">
        <f>SUM(Y151:Y159)</f>
        <v>0.0331632</v>
      </c>
      <c r="AA150" s="122">
        <f>SUM(AA151:AA159)</f>
        <v>0</v>
      </c>
      <c r="AR150" s="123" t="s">
        <v>139</v>
      </c>
      <c r="AT150" s="124" t="s">
        <v>71</v>
      </c>
      <c r="AU150" s="124" t="s">
        <v>78</v>
      </c>
      <c r="AY150" s="123" t="s">
        <v>133</v>
      </c>
      <c r="BK150" s="125">
        <f>SUM(BK151:BK159)</f>
        <v>1892.57</v>
      </c>
    </row>
    <row r="151" spans="2:65" s="22" customFormat="1" ht="38.25" customHeight="1">
      <c r="B151" s="127"/>
      <c r="C151" s="128" t="s">
        <v>189</v>
      </c>
      <c r="D151" s="128" t="s">
        <v>134</v>
      </c>
      <c r="E151" s="129" t="s">
        <v>190</v>
      </c>
      <c r="F151" s="398" t="s">
        <v>191</v>
      </c>
      <c r="G151" s="398"/>
      <c r="H151" s="398"/>
      <c r="I151" s="398"/>
      <c r="J151" s="130" t="s">
        <v>137</v>
      </c>
      <c r="K151" s="131">
        <v>5.806</v>
      </c>
      <c r="L151" s="399">
        <v>44</v>
      </c>
      <c r="M151" s="399"/>
      <c r="N151" s="399">
        <f>ROUND(L151*K151,2)</f>
        <v>255.46</v>
      </c>
      <c r="O151" s="399"/>
      <c r="P151" s="399"/>
      <c r="Q151" s="399"/>
      <c r="R151" s="132"/>
      <c r="T151" s="133"/>
      <c r="U151" s="30" t="s">
        <v>39</v>
      </c>
      <c r="V151" s="134">
        <v>0.14</v>
      </c>
      <c r="W151" s="134">
        <f>V151*K151</f>
        <v>0.8128400000000001</v>
      </c>
      <c r="X151" s="134">
        <v>0</v>
      </c>
      <c r="Y151" s="134">
        <f>X151*K151</f>
        <v>0</v>
      </c>
      <c r="Z151" s="134">
        <v>0</v>
      </c>
      <c r="AA151" s="135">
        <f>Z151*K151</f>
        <v>0</v>
      </c>
      <c r="AR151" s="10" t="s">
        <v>192</v>
      </c>
      <c r="AT151" s="10" t="s">
        <v>134</v>
      </c>
      <c r="AU151" s="10" t="s">
        <v>139</v>
      </c>
      <c r="AY151" s="10" t="s">
        <v>133</v>
      </c>
      <c r="BE151" s="136">
        <f>IF(U151="základní",N151,0)</f>
        <v>0</v>
      </c>
      <c r="BF151" s="136">
        <f>IF(U151="snížená",N151,0)</f>
        <v>255.46</v>
      </c>
      <c r="BG151" s="136">
        <f>IF(U151="zákl. přenesená",N151,0)</f>
        <v>0</v>
      </c>
      <c r="BH151" s="136">
        <f>IF(U151="sníž. přenesená",N151,0)</f>
        <v>0</v>
      </c>
      <c r="BI151" s="136">
        <f>IF(U151="nulová",N151,0)</f>
        <v>0</v>
      </c>
      <c r="BJ151" s="10" t="s">
        <v>139</v>
      </c>
      <c r="BK151" s="136">
        <f>ROUND(L151*K151,2)</f>
        <v>255.46</v>
      </c>
      <c r="BL151" s="10" t="s">
        <v>192</v>
      </c>
      <c r="BM151" s="10" t="s">
        <v>193</v>
      </c>
    </row>
    <row r="152" spans="2:51" s="138" customFormat="1" ht="16.5" customHeight="1">
      <c r="B152" s="139"/>
      <c r="E152" s="140"/>
      <c r="F152" s="397" t="s">
        <v>194</v>
      </c>
      <c r="G152" s="397"/>
      <c r="H152" s="397"/>
      <c r="I152" s="397"/>
      <c r="K152" s="141">
        <v>8.606</v>
      </c>
      <c r="R152" s="142"/>
      <c r="T152" s="143"/>
      <c r="AA152" s="144"/>
      <c r="AT152" s="140" t="s">
        <v>144</v>
      </c>
      <c r="AU152" s="140" t="s">
        <v>139</v>
      </c>
      <c r="AV152" s="138" t="s">
        <v>139</v>
      </c>
      <c r="AW152" s="138" t="s">
        <v>30</v>
      </c>
      <c r="AX152" s="138" t="s">
        <v>72</v>
      </c>
      <c r="AY152" s="140" t="s">
        <v>133</v>
      </c>
    </row>
    <row r="153" spans="2:51" s="138" customFormat="1" ht="16.5" customHeight="1">
      <c r="B153" s="139"/>
      <c r="E153" s="140"/>
      <c r="F153" s="400" t="s">
        <v>195</v>
      </c>
      <c r="G153" s="400"/>
      <c r="H153" s="400"/>
      <c r="I153" s="400"/>
      <c r="K153" s="141">
        <v>-2.8</v>
      </c>
      <c r="R153" s="142"/>
      <c r="T153" s="143"/>
      <c r="AA153" s="144"/>
      <c r="AT153" s="140" t="s">
        <v>144</v>
      </c>
      <c r="AU153" s="140" t="s">
        <v>139</v>
      </c>
      <c r="AV153" s="138" t="s">
        <v>139</v>
      </c>
      <c r="AW153" s="138" t="s">
        <v>30</v>
      </c>
      <c r="AX153" s="138" t="s">
        <v>72</v>
      </c>
      <c r="AY153" s="140" t="s">
        <v>133</v>
      </c>
    </row>
    <row r="154" spans="2:51" s="149" customFormat="1" ht="16.5" customHeight="1">
      <c r="B154" s="150"/>
      <c r="E154" s="151"/>
      <c r="F154" s="401" t="s">
        <v>196</v>
      </c>
      <c r="G154" s="401"/>
      <c r="H154" s="401"/>
      <c r="I154" s="401"/>
      <c r="K154" s="152">
        <v>5.806</v>
      </c>
      <c r="R154" s="153"/>
      <c r="T154" s="154"/>
      <c r="AA154" s="155"/>
      <c r="AT154" s="151" t="s">
        <v>144</v>
      </c>
      <c r="AU154" s="151" t="s">
        <v>139</v>
      </c>
      <c r="AV154" s="149" t="s">
        <v>138</v>
      </c>
      <c r="AW154" s="149" t="s">
        <v>30</v>
      </c>
      <c r="AX154" s="149" t="s">
        <v>78</v>
      </c>
      <c r="AY154" s="151" t="s">
        <v>133</v>
      </c>
    </row>
    <row r="155" spans="2:65" s="22" customFormat="1" ht="25.5" customHeight="1">
      <c r="B155" s="127"/>
      <c r="C155" s="145" t="s">
        <v>197</v>
      </c>
      <c r="D155" s="145" t="s">
        <v>175</v>
      </c>
      <c r="E155" s="146" t="s">
        <v>198</v>
      </c>
      <c r="F155" s="404" t="s">
        <v>199</v>
      </c>
      <c r="G155" s="404"/>
      <c r="H155" s="404"/>
      <c r="I155" s="404"/>
      <c r="J155" s="147" t="s">
        <v>137</v>
      </c>
      <c r="K155" s="148">
        <v>11.844</v>
      </c>
      <c r="L155" s="405">
        <v>136</v>
      </c>
      <c r="M155" s="405"/>
      <c r="N155" s="405">
        <f>ROUND(L155*K155,2)</f>
        <v>1610.78</v>
      </c>
      <c r="O155" s="405"/>
      <c r="P155" s="405"/>
      <c r="Q155" s="405"/>
      <c r="R155" s="132"/>
      <c r="T155" s="133"/>
      <c r="U155" s="30" t="s">
        <v>39</v>
      </c>
      <c r="V155" s="134">
        <v>0</v>
      </c>
      <c r="W155" s="134">
        <f>V155*K155</f>
        <v>0</v>
      </c>
      <c r="X155" s="134">
        <v>0.0028</v>
      </c>
      <c r="Y155" s="134">
        <f>X155*K155</f>
        <v>0.0331632</v>
      </c>
      <c r="Z155" s="134">
        <v>0</v>
      </c>
      <c r="AA155" s="135">
        <f>Z155*K155</f>
        <v>0</v>
      </c>
      <c r="AR155" s="10" t="s">
        <v>200</v>
      </c>
      <c r="AT155" s="10" t="s">
        <v>175</v>
      </c>
      <c r="AU155" s="10" t="s">
        <v>139</v>
      </c>
      <c r="AY155" s="10" t="s">
        <v>133</v>
      </c>
      <c r="BE155" s="136">
        <f>IF(U155="základní",N155,0)</f>
        <v>0</v>
      </c>
      <c r="BF155" s="136">
        <f>IF(U155="snížená",N155,0)</f>
        <v>1610.78</v>
      </c>
      <c r="BG155" s="136">
        <f>IF(U155="zákl. přenesená",N155,0)</f>
        <v>0</v>
      </c>
      <c r="BH155" s="136">
        <f>IF(U155="sníž. přenesená",N155,0)</f>
        <v>0</v>
      </c>
      <c r="BI155" s="136">
        <f>IF(U155="nulová",N155,0)</f>
        <v>0</v>
      </c>
      <c r="BJ155" s="10" t="s">
        <v>139</v>
      </c>
      <c r="BK155" s="136">
        <f>ROUND(L155*K155,2)</f>
        <v>1610.78</v>
      </c>
      <c r="BL155" s="10" t="s">
        <v>192</v>
      </c>
      <c r="BM155" s="10" t="s">
        <v>201</v>
      </c>
    </row>
    <row r="156" spans="2:51" s="138" customFormat="1" ht="16.5" customHeight="1">
      <c r="B156" s="139"/>
      <c r="E156" s="140"/>
      <c r="F156" s="397" t="s">
        <v>194</v>
      </c>
      <c r="G156" s="397"/>
      <c r="H156" s="397"/>
      <c r="I156" s="397"/>
      <c r="K156" s="141">
        <v>8.606</v>
      </c>
      <c r="R156" s="142"/>
      <c r="T156" s="143"/>
      <c r="AA156" s="144"/>
      <c r="AT156" s="140" t="s">
        <v>144</v>
      </c>
      <c r="AU156" s="140" t="s">
        <v>139</v>
      </c>
      <c r="AV156" s="138" t="s">
        <v>139</v>
      </c>
      <c r="AW156" s="138" t="s">
        <v>30</v>
      </c>
      <c r="AX156" s="138" t="s">
        <v>72</v>
      </c>
      <c r="AY156" s="140" t="s">
        <v>133</v>
      </c>
    </row>
    <row r="157" spans="2:51" s="138" customFormat="1" ht="16.5" customHeight="1">
      <c r="B157" s="139"/>
      <c r="E157" s="140"/>
      <c r="F157" s="400" t="s">
        <v>195</v>
      </c>
      <c r="G157" s="400"/>
      <c r="H157" s="400"/>
      <c r="I157" s="400"/>
      <c r="K157" s="141">
        <v>-2.8</v>
      </c>
      <c r="R157" s="142"/>
      <c r="T157" s="143"/>
      <c r="AA157" s="144"/>
      <c r="AT157" s="140" t="s">
        <v>144</v>
      </c>
      <c r="AU157" s="140" t="s">
        <v>139</v>
      </c>
      <c r="AV157" s="138" t="s">
        <v>139</v>
      </c>
      <c r="AW157" s="138" t="s">
        <v>30</v>
      </c>
      <c r="AX157" s="138" t="s">
        <v>72</v>
      </c>
      <c r="AY157" s="140" t="s">
        <v>133</v>
      </c>
    </row>
    <row r="158" spans="2:51" s="149" customFormat="1" ht="16.5" customHeight="1">
      <c r="B158" s="150"/>
      <c r="E158" s="151"/>
      <c r="F158" s="401" t="s">
        <v>196</v>
      </c>
      <c r="G158" s="401"/>
      <c r="H158" s="401"/>
      <c r="I158" s="401"/>
      <c r="K158" s="152">
        <v>5.806</v>
      </c>
      <c r="R158" s="153"/>
      <c r="T158" s="154"/>
      <c r="AA158" s="155"/>
      <c r="AT158" s="151" t="s">
        <v>144</v>
      </c>
      <c r="AU158" s="151" t="s">
        <v>139</v>
      </c>
      <c r="AV158" s="149" t="s">
        <v>138</v>
      </c>
      <c r="AW158" s="149" t="s">
        <v>30</v>
      </c>
      <c r="AX158" s="149" t="s">
        <v>78</v>
      </c>
      <c r="AY158" s="151" t="s">
        <v>133</v>
      </c>
    </row>
    <row r="159" spans="2:65" s="22" customFormat="1" ht="25.5" customHeight="1">
      <c r="B159" s="127"/>
      <c r="C159" s="128" t="s">
        <v>202</v>
      </c>
      <c r="D159" s="128" t="s">
        <v>134</v>
      </c>
      <c r="E159" s="129" t="s">
        <v>203</v>
      </c>
      <c r="F159" s="398" t="s">
        <v>204</v>
      </c>
      <c r="G159" s="398"/>
      <c r="H159" s="398"/>
      <c r="I159" s="398"/>
      <c r="J159" s="130" t="s">
        <v>183</v>
      </c>
      <c r="K159" s="131">
        <v>0.033</v>
      </c>
      <c r="L159" s="399">
        <v>798</v>
      </c>
      <c r="M159" s="399"/>
      <c r="N159" s="399">
        <f>ROUND(L159*K159,2)</f>
        <v>26.33</v>
      </c>
      <c r="O159" s="399"/>
      <c r="P159" s="399"/>
      <c r="Q159" s="399"/>
      <c r="R159" s="132"/>
      <c r="T159" s="133"/>
      <c r="U159" s="30" t="s">
        <v>39</v>
      </c>
      <c r="V159" s="134">
        <v>1.74</v>
      </c>
      <c r="W159" s="134">
        <f>V159*K159</f>
        <v>0.057420000000000006</v>
      </c>
      <c r="X159" s="134">
        <v>0</v>
      </c>
      <c r="Y159" s="134">
        <f>X159*K159</f>
        <v>0</v>
      </c>
      <c r="Z159" s="134">
        <v>0</v>
      </c>
      <c r="AA159" s="135">
        <f>Z159*K159</f>
        <v>0</v>
      </c>
      <c r="AR159" s="10" t="s">
        <v>192</v>
      </c>
      <c r="AT159" s="10" t="s">
        <v>134</v>
      </c>
      <c r="AU159" s="10" t="s">
        <v>139</v>
      </c>
      <c r="AY159" s="10" t="s">
        <v>133</v>
      </c>
      <c r="BE159" s="136">
        <f>IF(U159="základní",N159,0)</f>
        <v>0</v>
      </c>
      <c r="BF159" s="136">
        <f>IF(U159="snížená",N159,0)</f>
        <v>26.33</v>
      </c>
      <c r="BG159" s="136">
        <f>IF(U159="zákl. přenesená",N159,0)</f>
        <v>0</v>
      </c>
      <c r="BH159" s="136">
        <f>IF(U159="sníž. přenesená",N159,0)</f>
        <v>0</v>
      </c>
      <c r="BI159" s="136">
        <f>IF(U159="nulová",N159,0)</f>
        <v>0</v>
      </c>
      <c r="BJ159" s="10" t="s">
        <v>139</v>
      </c>
      <c r="BK159" s="136">
        <f>ROUND(L159*K159,2)</f>
        <v>26.33</v>
      </c>
      <c r="BL159" s="10" t="s">
        <v>192</v>
      </c>
      <c r="BM159" s="10" t="s">
        <v>205</v>
      </c>
    </row>
    <row r="160" spans="2:63" s="116" customFormat="1" ht="29.85" customHeight="1">
      <c r="B160" s="117"/>
      <c r="D160" s="126" t="s">
        <v>112</v>
      </c>
      <c r="E160" s="126"/>
      <c r="F160" s="126"/>
      <c r="G160" s="126"/>
      <c r="H160" s="126"/>
      <c r="I160" s="126"/>
      <c r="J160" s="126"/>
      <c r="K160" s="126"/>
      <c r="L160" s="126"/>
      <c r="M160" s="126"/>
      <c r="N160" s="403">
        <f>BK160</f>
        <v>828.1600000000001</v>
      </c>
      <c r="O160" s="403"/>
      <c r="P160" s="403"/>
      <c r="Q160" s="403"/>
      <c r="R160" s="119"/>
      <c r="T160" s="120"/>
      <c r="W160" s="121">
        <f>SUM(W161:W174)</f>
        <v>2.573811</v>
      </c>
      <c r="Y160" s="121">
        <f>SUM(Y161:Y174)</f>
        <v>0.057032320000000004</v>
      </c>
      <c r="AA160" s="122">
        <f>SUM(AA161:AA174)</f>
        <v>0</v>
      </c>
      <c r="AR160" s="123" t="s">
        <v>139</v>
      </c>
      <c r="AT160" s="124" t="s">
        <v>71</v>
      </c>
      <c r="AU160" s="124" t="s">
        <v>78</v>
      </c>
      <c r="AY160" s="123" t="s">
        <v>133</v>
      </c>
      <c r="BK160" s="125">
        <f>SUM(BK161:BK174)</f>
        <v>828.1600000000001</v>
      </c>
    </row>
    <row r="161" spans="2:65" s="22" customFormat="1" ht="25.5" customHeight="1">
      <c r="B161" s="127"/>
      <c r="C161" s="128" t="s">
        <v>206</v>
      </c>
      <c r="D161" s="128" t="s">
        <v>134</v>
      </c>
      <c r="E161" s="129" t="s">
        <v>207</v>
      </c>
      <c r="F161" s="398" t="s">
        <v>208</v>
      </c>
      <c r="G161" s="398"/>
      <c r="H161" s="398"/>
      <c r="I161" s="398"/>
      <c r="J161" s="130" t="s">
        <v>137</v>
      </c>
      <c r="K161" s="131">
        <v>5.806</v>
      </c>
      <c r="L161" s="399">
        <v>81.5</v>
      </c>
      <c r="M161" s="399"/>
      <c r="N161" s="399">
        <f>ROUND(L161*K161,2)</f>
        <v>473.19</v>
      </c>
      <c r="O161" s="399"/>
      <c r="P161" s="399"/>
      <c r="Q161" s="399"/>
      <c r="R161" s="132"/>
      <c r="T161" s="133"/>
      <c r="U161" s="30" t="s">
        <v>39</v>
      </c>
      <c r="V161" s="134">
        <v>0.23</v>
      </c>
      <c r="W161" s="134">
        <f>V161*K161</f>
        <v>1.33538</v>
      </c>
      <c r="X161" s="134">
        <v>0.00982</v>
      </c>
      <c r="Y161" s="134">
        <f>X161*K161</f>
        <v>0.057014920000000004</v>
      </c>
      <c r="Z161" s="134">
        <v>0</v>
      </c>
      <c r="AA161" s="135">
        <f>Z161*K161</f>
        <v>0</v>
      </c>
      <c r="AR161" s="10" t="s">
        <v>192</v>
      </c>
      <c r="AT161" s="10" t="s">
        <v>134</v>
      </c>
      <c r="AU161" s="10" t="s">
        <v>139</v>
      </c>
      <c r="AY161" s="10" t="s">
        <v>133</v>
      </c>
      <c r="BE161" s="136">
        <f>IF(U161="základní",N161,0)</f>
        <v>0</v>
      </c>
      <c r="BF161" s="136">
        <f>IF(U161="snížená",N161,0)</f>
        <v>473.19</v>
      </c>
      <c r="BG161" s="136">
        <f>IF(U161="zákl. přenesená",N161,0)</f>
        <v>0</v>
      </c>
      <c r="BH161" s="136">
        <f>IF(U161="sníž. přenesená",N161,0)</f>
        <v>0</v>
      </c>
      <c r="BI161" s="136">
        <f>IF(U161="nulová",N161,0)</f>
        <v>0</v>
      </c>
      <c r="BJ161" s="10" t="s">
        <v>139</v>
      </c>
      <c r="BK161" s="136">
        <f>ROUND(L161*K161,2)</f>
        <v>473.19</v>
      </c>
      <c r="BL161" s="10" t="s">
        <v>192</v>
      </c>
      <c r="BM161" s="10" t="s">
        <v>209</v>
      </c>
    </row>
    <row r="162" spans="2:47" s="22" customFormat="1" ht="16.5" customHeight="1">
      <c r="B162" s="23"/>
      <c r="F162" s="406" t="s">
        <v>210</v>
      </c>
      <c r="G162" s="406"/>
      <c r="H162" s="406"/>
      <c r="I162" s="406"/>
      <c r="R162" s="24"/>
      <c r="T162" s="137"/>
      <c r="AA162" s="59"/>
      <c r="AT162" s="10" t="s">
        <v>142</v>
      </c>
      <c r="AU162" s="10" t="s">
        <v>139</v>
      </c>
    </row>
    <row r="163" spans="2:51" s="138" customFormat="1" ht="16.5" customHeight="1">
      <c r="B163" s="139"/>
      <c r="E163" s="140"/>
      <c r="F163" s="400" t="s">
        <v>194</v>
      </c>
      <c r="G163" s="400"/>
      <c r="H163" s="400"/>
      <c r="I163" s="400"/>
      <c r="K163" s="141">
        <v>8.606</v>
      </c>
      <c r="R163" s="142"/>
      <c r="T163" s="143"/>
      <c r="AA163" s="144"/>
      <c r="AT163" s="140" t="s">
        <v>144</v>
      </c>
      <c r="AU163" s="140" t="s">
        <v>139</v>
      </c>
      <c r="AV163" s="138" t="s">
        <v>139</v>
      </c>
      <c r="AW163" s="138" t="s">
        <v>30</v>
      </c>
      <c r="AX163" s="138" t="s">
        <v>72</v>
      </c>
      <c r="AY163" s="140" t="s">
        <v>133</v>
      </c>
    </row>
    <row r="164" spans="2:51" s="138" customFormat="1" ht="16.5" customHeight="1">
      <c r="B164" s="139"/>
      <c r="E164" s="140"/>
      <c r="F164" s="400" t="s">
        <v>195</v>
      </c>
      <c r="G164" s="400"/>
      <c r="H164" s="400"/>
      <c r="I164" s="400"/>
      <c r="K164" s="141">
        <v>-2.8</v>
      </c>
      <c r="R164" s="142"/>
      <c r="T164" s="143"/>
      <c r="AA164" s="144"/>
      <c r="AT164" s="140" t="s">
        <v>144</v>
      </c>
      <c r="AU164" s="140" t="s">
        <v>139</v>
      </c>
      <c r="AV164" s="138" t="s">
        <v>139</v>
      </c>
      <c r="AW164" s="138" t="s">
        <v>30</v>
      </c>
      <c r="AX164" s="138" t="s">
        <v>72</v>
      </c>
      <c r="AY164" s="140" t="s">
        <v>133</v>
      </c>
    </row>
    <row r="165" spans="2:51" s="149" customFormat="1" ht="16.5" customHeight="1">
      <c r="B165" s="150"/>
      <c r="E165" s="151"/>
      <c r="F165" s="401" t="s">
        <v>196</v>
      </c>
      <c r="G165" s="401"/>
      <c r="H165" s="401"/>
      <c r="I165" s="401"/>
      <c r="K165" s="152">
        <v>5.806</v>
      </c>
      <c r="R165" s="153"/>
      <c r="T165" s="154"/>
      <c r="AA165" s="155"/>
      <c r="AT165" s="151" t="s">
        <v>144</v>
      </c>
      <c r="AU165" s="151" t="s">
        <v>139</v>
      </c>
      <c r="AV165" s="149" t="s">
        <v>138</v>
      </c>
      <c r="AW165" s="149" t="s">
        <v>30</v>
      </c>
      <c r="AX165" s="149" t="s">
        <v>78</v>
      </c>
      <c r="AY165" s="151" t="s">
        <v>133</v>
      </c>
    </row>
    <row r="166" spans="2:65" s="22" customFormat="1" ht="38.25" customHeight="1">
      <c r="B166" s="127"/>
      <c r="C166" s="128" t="s">
        <v>10</v>
      </c>
      <c r="D166" s="128" t="s">
        <v>134</v>
      </c>
      <c r="E166" s="129" t="s">
        <v>211</v>
      </c>
      <c r="F166" s="398" t="s">
        <v>212</v>
      </c>
      <c r="G166" s="398"/>
      <c r="H166" s="398"/>
      <c r="I166" s="398"/>
      <c r="J166" s="130" t="s">
        <v>137</v>
      </c>
      <c r="K166" s="131">
        <v>5.806</v>
      </c>
      <c r="L166" s="399">
        <v>46.8</v>
      </c>
      <c r="M166" s="399"/>
      <c r="N166" s="399">
        <f>ROUND(L166*K166,2)</f>
        <v>271.72</v>
      </c>
      <c r="O166" s="399"/>
      <c r="P166" s="399"/>
      <c r="Q166" s="399"/>
      <c r="R166" s="132"/>
      <c r="T166" s="133"/>
      <c r="U166" s="30" t="s">
        <v>39</v>
      </c>
      <c r="V166" s="134">
        <v>0.172</v>
      </c>
      <c r="W166" s="134">
        <f>V166*K166</f>
        <v>0.998632</v>
      </c>
      <c r="X166" s="134">
        <v>0</v>
      </c>
      <c r="Y166" s="134">
        <f>X166*K166</f>
        <v>0</v>
      </c>
      <c r="Z166" s="134">
        <v>0</v>
      </c>
      <c r="AA166" s="135">
        <f>Z166*K166</f>
        <v>0</v>
      </c>
      <c r="AR166" s="10" t="s">
        <v>192</v>
      </c>
      <c r="AT166" s="10" t="s">
        <v>134</v>
      </c>
      <c r="AU166" s="10" t="s">
        <v>139</v>
      </c>
      <c r="AY166" s="10" t="s">
        <v>133</v>
      </c>
      <c r="BE166" s="136">
        <f>IF(U166="základní",N166,0)</f>
        <v>0</v>
      </c>
      <c r="BF166" s="136">
        <f>IF(U166="snížená",N166,0)</f>
        <v>271.72</v>
      </c>
      <c r="BG166" s="136">
        <f>IF(U166="zákl. přenesená",N166,0)</f>
        <v>0</v>
      </c>
      <c r="BH166" s="136">
        <f>IF(U166="sníž. přenesená",N166,0)</f>
        <v>0</v>
      </c>
      <c r="BI166" s="136">
        <f>IF(U166="nulová",N166,0)</f>
        <v>0</v>
      </c>
      <c r="BJ166" s="10" t="s">
        <v>139</v>
      </c>
      <c r="BK166" s="136">
        <f>ROUND(L166*K166,2)</f>
        <v>271.72</v>
      </c>
      <c r="BL166" s="10" t="s">
        <v>192</v>
      </c>
      <c r="BM166" s="10" t="s">
        <v>213</v>
      </c>
    </row>
    <row r="167" spans="2:51" s="138" customFormat="1" ht="16.5" customHeight="1">
      <c r="B167" s="139"/>
      <c r="E167" s="140"/>
      <c r="F167" s="397" t="s">
        <v>194</v>
      </c>
      <c r="G167" s="397"/>
      <c r="H167" s="397"/>
      <c r="I167" s="397"/>
      <c r="K167" s="141">
        <v>8.606</v>
      </c>
      <c r="R167" s="142"/>
      <c r="T167" s="143"/>
      <c r="AA167" s="144"/>
      <c r="AT167" s="140" t="s">
        <v>144</v>
      </c>
      <c r="AU167" s="140" t="s">
        <v>139</v>
      </c>
      <c r="AV167" s="138" t="s">
        <v>139</v>
      </c>
      <c r="AW167" s="138" t="s">
        <v>30</v>
      </c>
      <c r="AX167" s="138" t="s">
        <v>72</v>
      </c>
      <c r="AY167" s="140" t="s">
        <v>133</v>
      </c>
    </row>
    <row r="168" spans="2:51" s="138" customFormat="1" ht="16.5" customHeight="1">
      <c r="B168" s="139"/>
      <c r="E168" s="140"/>
      <c r="F168" s="400" t="s">
        <v>195</v>
      </c>
      <c r="G168" s="400"/>
      <c r="H168" s="400"/>
      <c r="I168" s="400"/>
      <c r="K168" s="141">
        <v>-2.8</v>
      </c>
      <c r="R168" s="142"/>
      <c r="T168" s="143"/>
      <c r="AA168" s="144"/>
      <c r="AT168" s="140" t="s">
        <v>144</v>
      </c>
      <c r="AU168" s="140" t="s">
        <v>139</v>
      </c>
      <c r="AV168" s="138" t="s">
        <v>139</v>
      </c>
      <c r="AW168" s="138" t="s">
        <v>30</v>
      </c>
      <c r="AX168" s="138" t="s">
        <v>72</v>
      </c>
      <c r="AY168" s="140" t="s">
        <v>133</v>
      </c>
    </row>
    <row r="169" spans="2:51" s="149" customFormat="1" ht="16.5" customHeight="1">
      <c r="B169" s="150"/>
      <c r="E169" s="151"/>
      <c r="F169" s="401" t="s">
        <v>196</v>
      </c>
      <c r="G169" s="401"/>
      <c r="H169" s="401"/>
      <c r="I169" s="401"/>
      <c r="K169" s="152">
        <v>5.806</v>
      </c>
      <c r="R169" s="153"/>
      <c r="T169" s="154"/>
      <c r="AA169" s="155"/>
      <c r="AT169" s="151" t="s">
        <v>144</v>
      </c>
      <c r="AU169" s="151" t="s">
        <v>139</v>
      </c>
      <c r="AV169" s="149" t="s">
        <v>138</v>
      </c>
      <c r="AW169" s="149" t="s">
        <v>30</v>
      </c>
      <c r="AX169" s="149" t="s">
        <v>78</v>
      </c>
      <c r="AY169" s="151" t="s">
        <v>133</v>
      </c>
    </row>
    <row r="170" spans="2:65" s="22" customFormat="1" ht="25.5" customHeight="1">
      <c r="B170" s="127"/>
      <c r="C170" s="128" t="s">
        <v>192</v>
      </c>
      <c r="D170" s="128" t="s">
        <v>134</v>
      </c>
      <c r="E170" s="129" t="s">
        <v>214</v>
      </c>
      <c r="F170" s="398" t="s">
        <v>215</v>
      </c>
      <c r="G170" s="398"/>
      <c r="H170" s="398"/>
      <c r="I170" s="398"/>
      <c r="J170" s="130" t="s">
        <v>137</v>
      </c>
      <c r="K170" s="131">
        <v>0.087</v>
      </c>
      <c r="L170" s="399">
        <v>26.6</v>
      </c>
      <c r="M170" s="399"/>
      <c r="N170" s="399">
        <f>ROUND(L170*K170,2)</f>
        <v>2.31</v>
      </c>
      <c r="O170" s="399"/>
      <c r="P170" s="399"/>
      <c r="Q170" s="399"/>
      <c r="R170" s="132"/>
      <c r="T170" s="133"/>
      <c r="U170" s="30" t="s">
        <v>39</v>
      </c>
      <c r="V170" s="134">
        <v>0</v>
      </c>
      <c r="W170" s="134">
        <f>V170*K170</f>
        <v>0</v>
      </c>
      <c r="X170" s="134">
        <v>0.0002</v>
      </c>
      <c r="Y170" s="134">
        <f>X170*K170</f>
        <v>1.74E-05</v>
      </c>
      <c r="Z170" s="134">
        <v>0</v>
      </c>
      <c r="AA170" s="135">
        <f>Z170*K170</f>
        <v>0</v>
      </c>
      <c r="AR170" s="10" t="s">
        <v>192</v>
      </c>
      <c r="AT170" s="10" t="s">
        <v>134</v>
      </c>
      <c r="AU170" s="10" t="s">
        <v>139</v>
      </c>
      <c r="AY170" s="10" t="s">
        <v>133</v>
      </c>
      <c r="BE170" s="136">
        <f>IF(U170="základní",N170,0)</f>
        <v>0</v>
      </c>
      <c r="BF170" s="136">
        <f>IF(U170="snížená",N170,0)</f>
        <v>2.31</v>
      </c>
      <c r="BG170" s="136">
        <f>IF(U170="zákl. přenesená",N170,0)</f>
        <v>0</v>
      </c>
      <c r="BH170" s="136">
        <f>IF(U170="sníž. přenesená",N170,0)</f>
        <v>0</v>
      </c>
      <c r="BI170" s="136">
        <f>IF(U170="nulová",N170,0)</f>
        <v>0</v>
      </c>
      <c r="BJ170" s="10" t="s">
        <v>139</v>
      </c>
      <c r="BK170" s="136">
        <f>ROUND(L170*K170,2)</f>
        <v>2.31</v>
      </c>
      <c r="BL170" s="10" t="s">
        <v>192</v>
      </c>
      <c r="BM170" s="10" t="s">
        <v>216</v>
      </c>
    </row>
    <row r="171" spans="2:51" s="138" customFormat="1" ht="16.5" customHeight="1">
      <c r="B171" s="139"/>
      <c r="E171" s="140"/>
      <c r="F171" s="397" t="s">
        <v>217</v>
      </c>
      <c r="G171" s="397"/>
      <c r="H171" s="397"/>
      <c r="I171" s="397"/>
      <c r="K171" s="141">
        <v>0.129</v>
      </c>
      <c r="R171" s="142"/>
      <c r="T171" s="143"/>
      <c r="AA171" s="144"/>
      <c r="AT171" s="140" t="s">
        <v>144</v>
      </c>
      <c r="AU171" s="140" t="s">
        <v>139</v>
      </c>
      <c r="AV171" s="138" t="s">
        <v>139</v>
      </c>
      <c r="AW171" s="138" t="s">
        <v>30</v>
      </c>
      <c r="AX171" s="138" t="s">
        <v>72</v>
      </c>
      <c r="AY171" s="140" t="s">
        <v>133</v>
      </c>
    </row>
    <row r="172" spans="2:51" s="138" customFormat="1" ht="16.5" customHeight="1">
      <c r="B172" s="139"/>
      <c r="E172" s="140"/>
      <c r="F172" s="400" t="s">
        <v>218</v>
      </c>
      <c r="G172" s="400"/>
      <c r="H172" s="400"/>
      <c r="I172" s="400"/>
      <c r="K172" s="141">
        <v>-0.042</v>
      </c>
      <c r="R172" s="142"/>
      <c r="T172" s="143"/>
      <c r="AA172" s="144"/>
      <c r="AT172" s="140" t="s">
        <v>144</v>
      </c>
      <c r="AU172" s="140" t="s">
        <v>139</v>
      </c>
      <c r="AV172" s="138" t="s">
        <v>139</v>
      </c>
      <c r="AW172" s="138" t="s">
        <v>30</v>
      </c>
      <c r="AX172" s="138" t="s">
        <v>72</v>
      </c>
      <c r="AY172" s="140" t="s">
        <v>133</v>
      </c>
    </row>
    <row r="173" spans="2:51" s="149" customFormat="1" ht="16.5" customHeight="1">
      <c r="B173" s="150"/>
      <c r="E173" s="151"/>
      <c r="F173" s="401" t="s">
        <v>196</v>
      </c>
      <c r="G173" s="401"/>
      <c r="H173" s="401"/>
      <c r="I173" s="401"/>
      <c r="K173" s="152">
        <v>0.087</v>
      </c>
      <c r="R173" s="153"/>
      <c r="T173" s="154"/>
      <c r="AA173" s="155"/>
      <c r="AT173" s="151" t="s">
        <v>144</v>
      </c>
      <c r="AU173" s="151" t="s">
        <v>139</v>
      </c>
      <c r="AV173" s="149" t="s">
        <v>138</v>
      </c>
      <c r="AW173" s="149" t="s">
        <v>30</v>
      </c>
      <c r="AX173" s="149" t="s">
        <v>78</v>
      </c>
      <c r="AY173" s="151" t="s">
        <v>133</v>
      </c>
    </row>
    <row r="174" spans="2:65" s="22" customFormat="1" ht="25.5" customHeight="1">
      <c r="B174" s="127"/>
      <c r="C174" s="128" t="s">
        <v>219</v>
      </c>
      <c r="D174" s="128" t="s">
        <v>134</v>
      </c>
      <c r="E174" s="129" t="s">
        <v>220</v>
      </c>
      <c r="F174" s="398" t="s">
        <v>221</v>
      </c>
      <c r="G174" s="398"/>
      <c r="H174" s="398"/>
      <c r="I174" s="398"/>
      <c r="J174" s="130" t="s">
        <v>183</v>
      </c>
      <c r="K174" s="131">
        <v>0.057</v>
      </c>
      <c r="L174" s="399">
        <v>1420</v>
      </c>
      <c r="M174" s="399"/>
      <c r="N174" s="399">
        <f>ROUND(L174*K174,2)</f>
        <v>80.94</v>
      </c>
      <c r="O174" s="399"/>
      <c r="P174" s="399"/>
      <c r="Q174" s="399"/>
      <c r="R174" s="132"/>
      <c r="T174" s="133"/>
      <c r="U174" s="30" t="s">
        <v>39</v>
      </c>
      <c r="V174" s="134">
        <v>4.207</v>
      </c>
      <c r="W174" s="134">
        <f>V174*K174</f>
        <v>0.239799</v>
      </c>
      <c r="X174" s="134">
        <v>0</v>
      </c>
      <c r="Y174" s="134">
        <f>X174*K174</f>
        <v>0</v>
      </c>
      <c r="Z174" s="134">
        <v>0</v>
      </c>
      <c r="AA174" s="135">
        <f>Z174*K174</f>
        <v>0</v>
      </c>
      <c r="AR174" s="10" t="s">
        <v>192</v>
      </c>
      <c r="AT174" s="10" t="s">
        <v>134</v>
      </c>
      <c r="AU174" s="10" t="s">
        <v>139</v>
      </c>
      <c r="AY174" s="10" t="s">
        <v>133</v>
      </c>
      <c r="BE174" s="136">
        <f>IF(U174="základní",N174,0)</f>
        <v>0</v>
      </c>
      <c r="BF174" s="136">
        <f>IF(U174="snížená",N174,0)</f>
        <v>80.94</v>
      </c>
      <c r="BG174" s="136">
        <f>IF(U174="zákl. přenesená",N174,0)</f>
        <v>0</v>
      </c>
      <c r="BH174" s="136">
        <f>IF(U174="sníž. přenesená",N174,0)</f>
        <v>0</v>
      </c>
      <c r="BI174" s="136">
        <f>IF(U174="nulová",N174,0)</f>
        <v>0</v>
      </c>
      <c r="BJ174" s="10" t="s">
        <v>139</v>
      </c>
      <c r="BK174" s="136">
        <f>ROUND(L174*K174,2)</f>
        <v>80.94</v>
      </c>
      <c r="BL174" s="10" t="s">
        <v>192</v>
      </c>
      <c r="BM174" s="10" t="s">
        <v>222</v>
      </c>
    </row>
    <row r="175" spans="2:63" s="116" customFormat="1" ht="29.85" customHeight="1">
      <c r="B175" s="117"/>
      <c r="D175" s="126" t="s">
        <v>113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403">
        <f>BK175</f>
        <v>918.24</v>
      </c>
      <c r="O175" s="403"/>
      <c r="P175" s="403"/>
      <c r="Q175" s="403"/>
      <c r="R175" s="119"/>
      <c r="T175" s="120"/>
      <c r="W175" s="121">
        <f>SUM(W176:W178)</f>
        <v>0.705474</v>
      </c>
      <c r="Y175" s="121">
        <f>SUM(Y176:Y178)</f>
        <v>0.00237</v>
      </c>
      <c r="AA175" s="122">
        <f>SUM(AA176:AA178)</f>
        <v>0</v>
      </c>
      <c r="AR175" s="123" t="s">
        <v>139</v>
      </c>
      <c r="AT175" s="124" t="s">
        <v>71</v>
      </c>
      <c r="AU175" s="124" t="s">
        <v>78</v>
      </c>
      <c r="AY175" s="123" t="s">
        <v>133</v>
      </c>
      <c r="BK175" s="125">
        <f>SUM(BK176:BK178)</f>
        <v>918.24</v>
      </c>
    </row>
    <row r="176" spans="2:65" s="22" customFormat="1" ht="25.5" customHeight="1">
      <c r="B176" s="127"/>
      <c r="C176" s="128" t="s">
        <v>223</v>
      </c>
      <c r="D176" s="128" t="s">
        <v>134</v>
      </c>
      <c r="E176" s="129" t="s">
        <v>224</v>
      </c>
      <c r="F176" s="398" t="s">
        <v>225</v>
      </c>
      <c r="G176" s="398"/>
      <c r="H176" s="398"/>
      <c r="I176" s="398"/>
      <c r="J176" s="130" t="s">
        <v>172</v>
      </c>
      <c r="K176" s="131">
        <v>3</v>
      </c>
      <c r="L176" s="399">
        <v>305</v>
      </c>
      <c r="M176" s="399"/>
      <c r="N176" s="399">
        <f>ROUND(L176*K176,2)</f>
        <v>915</v>
      </c>
      <c r="O176" s="399"/>
      <c r="P176" s="399"/>
      <c r="Q176" s="399"/>
      <c r="R176" s="132"/>
      <c r="T176" s="133"/>
      <c r="U176" s="30" t="s">
        <v>39</v>
      </c>
      <c r="V176" s="134">
        <v>0.232</v>
      </c>
      <c r="W176" s="134">
        <f>V176*K176</f>
        <v>0.6960000000000001</v>
      </c>
      <c r="X176" s="134">
        <v>0.00079</v>
      </c>
      <c r="Y176" s="134">
        <f>X176*K176</f>
        <v>0.00237</v>
      </c>
      <c r="Z176" s="134">
        <v>0</v>
      </c>
      <c r="AA176" s="135">
        <f>Z176*K176</f>
        <v>0</v>
      </c>
      <c r="AR176" s="10" t="s">
        <v>192</v>
      </c>
      <c r="AT176" s="10" t="s">
        <v>134</v>
      </c>
      <c r="AU176" s="10" t="s">
        <v>139</v>
      </c>
      <c r="AY176" s="10" t="s">
        <v>133</v>
      </c>
      <c r="BE176" s="136">
        <f>IF(U176="základní",N176,0)</f>
        <v>0</v>
      </c>
      <c r="BF176" s="136">
        <f>IF(U176="snížená",N176,0)</f>
        <v>915</v>
      </c>
      <c r="BG176" s="136">
        <f>IF(U176="zákl. přenesená",N176,0)</f>
        <v>0</v>
      </c>
      <c r="BH176" s="136">
        <f>IF(U176="sníž. přenesená",N176,0)</f>
        <v>0</v>
      </c>
      <c r="BI176" s="136">
        <f>IF(U176="nulová",N176,0)</f>
        <v>0</v>
      </c>
      <c r="BJ176" s="10" t="s">
        <v>139</v>
      </c>
      <c r="BK176" s="136">
        <f>ROUND(L176*K176,2)</f>
        <v>915</v>
      </c>
      <c r="BL176" s="10" t="s">
        <v>192</v>
      </c>
      <c r="BM176" s="10" t="s">
        <v>226</v>
      </c>
    </row>
    <row r="177" spans="2:51" s="138" customFormat="1" ht="16.5" customHeight="1">
      <c r="B177" s="139"/>
      <c r="E177" s="140"/>
      <c r="F177" s="397" t="s">
        <v>149</v>
      </c>
      <c r="G177" s="397"/>
      <c r="H177" s="397"/>
      <c r="I177" s="397"/>
      <c r="K177" s="141">
        <v>3</v>
      </c>
      <c r="R177" s="142"/>
      <c r="T177" s="143"/>
      <c r="AA177" s="144"/>
      <c r="AT177" s="140" t="s">
        <v>144</v>
      </c>
      <c r="AU177" s="140" t="s">
        <v>139</v>
      </c>
      <c r="AV177" s="138" t="s">
        <v>139</v>
      </c>
      <c r="AW177" s="138" t="s">
        <v>30</v>
      </c>
      <c r="AX177" s="138" t="s">
        <v>78</v>
      </c>
      <c r="AY177" s="140" t="s">
        <v>133</v>
      </c>
    </row>
    <row r="178" spans="2:65" s="22" customFormat="1" ht="25.5" customHeight="1">
      <c r="B178" s="127"/>
      <c r="C178" s="128" t="s">
        <v>227</v>
      </c>
      <c r="D178" s="128" t="s">
        <v>134</v>
      </c>
      <c r="E178" s="129" t="s">
        <v>228</v>
      </c>
      <c r="F178" s="398" t="s">
        <v>229</v>
      </c>
      <c r="G178" s="398"/>
      <c r="H178" s="398"/>
      <c r="I178" s="398"/>
      <c r="J178" s="130" t="s">
        <v>183</v>
      </c>
      <c r="K178" s="131">
        <v>0.002</v>
      </c>
      <c r="L178" s="399">
        <v>1620</v>
      </c>
      <c r="M178" s="399"/>
      <c r="N178" s="399">
        <f>ROUND(L178*K178,2)</f>
        <v>3.24</v>
      </c>
      <c r="O178" s="399"/>
      <c r="P178" s="399"/>
      <c r="Q178" s="399"/>
      <c r="R178" s="132"/>
      <c r="T178" s="133"/>
      <c r="U178" s="30" t="s">
        <v>39</v>
      </c>
      <c r="V178" s="134">
        <v>4.737</v>
      </c>
      <c r="W178" s="134">
        <f>V178*K178</f>
        <v>0.009474</v>
      </c>
      <c r="X178" s="134">
        <v>0</v>
      </c>
      <c r="Y178" s="134">
        <f>X178*K178</f>
        <v>0</v>
      </c>
      <c r="Z178" s="134">
        <v>0</v>
      </c>
      <c r="AA178" s="135">
        <f>Z178*K178</f>
        <v>0</v>
      </c>
      <c r="AR178" s="10" t="s">
        <v>192</v>
      </c>
      <c r="AT178" s="10" t="s">
        <v>134</v>
      </c>
      <c r="AU178" s="10" t="s">
        <v>139</v>
      </c>
      <c r="AY178" s="10" t="s">
        <v>133</v>
      </c>
      <c r="BE178" s="136">
        <f>IF(U178="základní",N178,0)</f>
        <v>0</v>
      </c>
      <c r="BF178" s="136">
        <f>IF(U178="snížená",N178,0)</f>
        <v>3.24</v>
      </c>
      <c r="BG178" s="136">
        <f>IF(U178="zákl. přenesená",N178,0)</f>
        <v>0</v>
      </c>
      <c r="BH178" s="136">
        <f>IF(U178="sníž. přenesená",N178,0)</f>
        <v>0</v>
      </c>
      <c r="BI178" s="136">
        <f>IF(U178="nulová",N178,0)</f>
        <v>0</v>
      </c>
      <c r="BJ178" s="10" t="s">
        <v>139</v>
      </c>
      <c r="BK178" s="136">
        <f>ROUND(L178*K178,2)</f>
        <v>3.24</v>
      </c>
      <c r="BL178" s="10" t="s">
        <v>192</v>
      </c>
      <c r="BM178" s="10" t="s">
        <v>230</v>
      </c>
    </row>
    <row r="179" spans="2:63" s="116" customFormat="1" ht="29.85" customHeight="1">
      <c r="B179" s="117"/>
      <c r="D179" s="126" t="s">
        <v>114</v>
      </c>
      <c r="E179" s="126"/>
      <c r="F179" s="126"/>
      <c r="G179" s="126"/>
      <c r="H179" s="126"/>
      <c r="I179" s="126"/>
      <c r="J179" s="126"/>
      <c r="K179" s="126"/>
      <c r="L179" s="126"/>
      <c r="M179" s="126"/>
      <c r="N179" s="403">
        <f>BK179</f>
        <v>7538.33</v>
      </c>
      <c r="O179" s="403"/>
      <c r="P179" s="403"/>
      <c r="Q179" s="403"/>
      <c r="R179" s="119"/>
      <c r="T179" s="120"/>
      <c r="W179" s="121">
        <f>SUM(W180:W186)</f>
        <v>4.051765</v>
      </c>
      <c r="Y179" s="121">
        <f>SUM(Y180:Y186)</f>
        <v>0.00341</v>
      </c>
      <c r="AA179" s="122">
        <f>SUM(AA180:AA186)</f>
        <v>0.003</v>
      </c>
      <c r="AR179" s="123" t="s">
        <v>139</v>
      </c>
      <c r="AT179" s="124" t="s">
        <v>71</v>
      </c>
      <c r="AU179" s="124" t="s">
        <v>78</v>
      </c>
      <c r="AY179" s="123" t="s">
        <v>133</v>
      </c>
      <c r="BK179" s="125">
        <f>SUM(BK180:BK186)</f>
        <v>7538.33</v>
      </c>
    </row>
    <row r="180" spans="2:65" s="22" customFormat="1" ht="38.25" customHeight="1">
      <c r="B180" s="127"/>
      <c r="C180" s="128" t="s">
        <v>231</v>
      </c>
      <c r="D180" s="128" t="s">
        <v>134</v>
      </c>
      <c r="E180" s="129" t="s">
        <v>232</v>
      </c>
      <c r="F180" s="398" t="s">
        <v>233</v>
      </c>
      <c r="G180" s="398"/>
      <c r="H180" s="398"/>
      <c r="I180" s="398"/>
      <c r="J180" s="130" t="s">
        <v>234</v>
      </c>
      <c r="K180" s="131">
        <v>1</v>
      </c>
      <c r="L180" s="399">
        <v>29.2</v>
      </c>
      <c r="M180" s="399"/>
      <c r="N180" s="399">
        <f>ROUND(L180*K180,2)</f>
        <v>29.2</v>
      </c>
      <c r="O180" s="399"/>
      <c r="P180" s="399"/>
      <c r="Q180" s="399"/>
      <c r="R180" s="132"/>
      <c r="T180" s="133"/>
      <c r="U180" s="30" t="s">
        <v>39</v>
      </c>
      <c r="V180" s="134">
        <v>0.083</v>
      </c>
      <c r="W180" s="134">
        <f>V180*K180</f>
        <v>0.083</v>
      </c>
      <c r="X180" s="134">
        <v>0</v>
      </c>
      <c r="Y180" s="134">
        <f>X180*K180</f>
        <v>0</v>
      </c>
      <c r="Z180" s="134">
        <v>0.003</v>
      </c>
      <c r="AA180" s="135">
        <f>Z180*K180</f>
        <v>0.003</v>
      </c>
      <c r="AR180" s="10" t="s">
        <v>192</v>
      </c>
      <c r="AT180" s="10" t="s">
        <v>134</v>
      </c>
      <c r="AU180" s="10" t="s">
        <v>139</v>
      </c>
      <c r="AY180" s="10" t="s">
        <v>133</v>
      </c>
      <c r="BE180" s="136">
        <f>IF(U180="základní",N180,0)</f>
        <v>0</v>
      </c>
      <c r="BF180" s="136">
        <f>IF(U180="snížená",N180,0)</f>
        <v>29.2</v>
      </c>
      <c r="BG180" s="136">
        <f>IF(U180="zákl. přenesená",N180,0)</f>
        <v>0</v>
      </c>
      <c r="BH180" s="136">
        <f>IF(U180="sníž. přenesená",N180,0)</f>
        <v>0</v>
      </c>
      <c r="BI180" s="136">
        <f>IF(U180="nulová",N180,0)</f>
        <v>0</v>
      </c>
      <c r="BJ180" s="10" t="s">
        <v>139</v>
      </c>
      <c r="BK180" s="136">
        <f>ROUND(L180*K180,2)</f>
        <v>29.2</v>
      </c>
      <c r="BL180" s="10" t="s">
        <v>192</v>
      </c>
      <c r="BM180" s="10" t="s">
        <v>235</v>
      </c>
    </row>
    <row r="181" spans="2:65" s="22" customFormat="1" ht="38.25" customHeight="1">
      <c r="B181" s="127"/>
      <c r="C181" s="128" t="s">
        <v>9</v>
      </c>
      <c r="D181" s="128" t="s">
        <v>134</v>
      </c>
      <c r="E181" s="129" t="s">
        <v>236</v>
      </c>
      <c r="F181" s="398" t="s">
        <v>237</v>
      </c>
      <c r="G181" s="398"/>
      <c r="H181" s="398"/>
      <c r="I181" s="398"/>
      <c r="J181" s="130" t="s">
        <v>238</v>
      </c>
      <c r="K181" s="131">
        <v>1</v>
      </c>
      <c r="L181" s="399">
        <v>4500</v>
      </c>
      <c r="M181" s="399"/>
      <c r="N181" s="399">
        <f>ROUND(L181*K181,2)</f>
        <v>4500</v>
      </c>
      <c r="O181" s="399"/>
      <c r="P181" s="399"/>
      <c r="Q181" s="399"/>
      <c r="R181" s="132"/>
      <c r="T181" s="133"/>
      <c r="U181" s="30" t="s">
        <v>39</v>
      </c>
      <c r="V181" s="134">
        <v>0.186</v>
      </c>
      <c r="W181" s="134">
        <f>V181*K181</f>
        <v>0.186</v>
      </c>
      <c r="X181" s="134">
        <v>0.00015</v>
      </c>
      <c r="Y181" s="134">
        <f>X181*K181</f>
        <v>0.00015</v>
      </c>
      <c r="Z181" s="134">
        <v>0</v>
      </c>
      <c r="AA181" s="135">
        <f>Z181*K181</f>
        <v>0</v>
      </c>
      <c r="AR181" s="10" t="s">
        <v>192</v>
      </c>
      <c r="AT181" s="10" t="s">
        <v>134</v>
      </c>
      <c r="AU181" s="10" t="s">
        <v>139</v>
      </c>
      <c r="AY181" s="10" t="s">
        <v>133</v>
      </c>
      <c r="BE181" s="136">
        <f>IF(U181="základní",N181,0)</f>
        <v>0</v>
      </c>
      <c r="BF181" s="136">
        <f>IF(U181="snížená",N181,0)</f>
        <v>4500</v>
      </c>
      <c r="BG181" s="136">
        <f>IF(U181="zákl. přenesená",N181,0)</f>
        <v>0</v>
      </c>
      <c r="BH181" s="136">
        <f>IF(U181="sníž. přenesená",N181,0)</f>
        <v>0</v>
      </c>
      <c r="BI181" s="136">
        <f>IF(U181="nulová",N181,0)</f>
        <v>0</v>
      </c>
      <c r="BJ181" s="10" t="s">
        <v>139</v>
      </c>
      <c r="BK181" s="136">
        <f>ROUND(L181*K181,2)</f>
        <v>4500</v>
      </c>
      <c r="BL181" s="10" t="s">
        <v>192</v>
      </c>
      <c r="BM181" s="10" t="s">
        <v>239</v>
      </c>
    </row>
    <row r="182" spans="2:65" s="22" customFormat="1" ht="25.5" customHeight="1">
      <c r="B182" s="127"/>
      <c r="C182" s="128" t="s">
        <v>240</v>
      </c>
      <c r="D182" s="128" t="s">
        <v>134</v>
      </c>
      <c r="E182" s="129" t="s">
        <v>241</v>
      </c>
      <c r="F182" s="398" t="s">
        <v>242</v>
      </c>
      <c r="G182" s="398"/>
      <c r="H182" s="398"/>
      <c r="I182" s="398"/>
      <c r="J182" s="130" t="s">
        <v>238</v>
      </c>
      <c r="K182" s="131">
        <v>1</v>
      </c>
      <c r="L182" s="399">
        <v>2500</v>
      </c>
      <c r="M182" s="399"/>
      <c r="N182" s="399">
        <f>ROUND(L182*K182,2)</f>
        <v>2500</v>
      </c>
      <c r="O182" s="399"/>
      <c r="P182" s="399"/>
      <c r="Q182" s="399"/>
      <c r="R182" s="132"/>
      <c r="T182" s="133"/>
      <c r="U182" s="30" t="s">
        <v>39</v>
      </c>
      <c r="V182" s="134">
        <v>3.431</v>
      </c>
      <c r="W182" s="134">
        <f>V182*K182</f>
        <v>3.431</v>
      </c>
      <c r="X182" s="134">
        <v>0.00026</v>
      </c>
      <c r="Y182" s="134">
        <f>X182*K182</f>
        <v>0.00026</v>
      </c>
      <c r="Z182" s="134">
        <v>0</v>
      </c>
      <c r="AA182" s="135">
        <f>Z182*K182</f>
        <v>0</v>
      </c>
      <c r="AR182" s="10" t="s">
        <v>192</v>
      </c>
      <c r="AT182" s="10" t="s">
        <v>134</v>
      </c>
      <c r="AU182" s="10" t="s">
        <v>139</v>
      </c>
      <c r="AY182" s="10" t="s">
        <v>133</v>
      </c>
      <c r="BE182" s="136">
        <f>IF(U182="základní",N182,0)</f>
        <v>0</v>
      </c>
      <c r="BF182" s="136">
        <f>IF(U182="snížená",N182,0)</f>
        <v>2500</v>
      </c>
      <c r="BG182" s="136">
        <f>IF(U182="zákl. přenesená",N182,0)</f>
        <v>0</v>
      </c>
      <c r="BH182" s="136">
        <f>IF(U182="sníž. přenesená",N182,0)</f>
        <v>0</v>
      </c>
      <c r="BI182" s="136">
        <f>IF(U182="nulová",N182,0)</f>
        <v>0</v>
      </c>
      <c r="BJ182" s="10" t="s">
        <v>139</v>
      </c>
      <c r="BK182" s="136">
        <f>ROUND(L182*K182,2)</f>
        <v>2500</v>
      </c>
      <c r="BL182" s="10" t="s">
        <v>192</v>
      </c>
      <c r="BM182" s="10" t="s">
        <v>243</v>
      </c>
    </row>
    <row r="183" spans="2:47" s="22" customFormat="1" ht="16.5" customHeight="1">
      <c r="B183" s="23"/>
      <c r="F183" s="406" t="s">
        <v>244</v>
      </c>
      <c r="G183" s="406"/>
      <c r="H183" s="406"/>
      <c r="I183" s="406"/>
      <c r="R183" s="24"/>
      <c r="T183" s="137"/>
      <c r="AA183" s="59"/>
      <c r="AT183" s="10" t="s">
        <v>142</v>
      </c>
      <c r="AU183" s="10" t="s">
        <v>139</v>
      </c>
    </row>
    <row r="184" spans="2:65" s="22" customFormat="1" ht="38.25" customHeight="1">
      <c r="B184" s="127"/>
      <c r="C184" s="128" t="s">
        <v>245</v>
      </c>
      <c r="D184" s="128" t="s">
        <v>134</v>
      </c>
      <c r="E184" s="129" t="s">
        <v>246</v>
      </c>
      <c r="F184" s="398" t="s">
        <v>247</v>
      </c>
      <c r="G184" s="398"/>
      <c r="H184" s="398"/>
      <c r="I184" s="398"/>
      <c r="J184" s="130" t="s">
        <v>234</v>
      </c>
      <c r="K184" s="131">
        <v>1</v>
      </c>
      <c r="L184" s="399">
        <v>122</v>
      </c>
      <c r="M184" s="399"/>
      <c r="N184" s="399">
        <f>ROUND(L184*K184,2)</f>
        <v>122</v>
      </c>
      <c r="O184" s="399"/>
      <c r="P184" s="399"/>
      <c r="Q184" s="399"/>
      <c r="R184" s="132"/>
      <c r="T184" s="133"/>
      <c r="U184" s="30" t="s">
        <v>39</v>
      </c>
      <c r="V184" s="134">
        <v>0.345</v>
      </c>
      <c r="W184" s="134">
        <f>V184*K184</f>
        <v>0.345</v>
      </c>
      <c r="X184" s="134">
        <v>0</v>
      </c>
      <c r="Y184" s="134">
        <f>X184*K184</f>
        <v>0</v>
      </c>
      <c r="Z184" s="134">
        <v>0</v>
      </c>
      <c r="AA184" s="135">
        <f>Z184*K184</f>
        <v>0</v>
      </c>
      <c r="AR184" s="10" t="s">
        <v>192</v>
      </c>
      <c r="AT184" s="10" t="s">
        <v>134</v>
      </c>
      <c r="AU184" s="10" t="s">
        <v>139</v>
      </c>
      <c r="AY184" s="10" t="s">
        <v>133</v>
      </c>
      <c r="BE184" s="136">
        <f>IF(U184="základní",N184,0)</f>
        <v>0</v>
      </c>
      <c r="BF184" s="136">
        <f>IF(U184="snížená",N184,0)</f>
        <v>122</v>
      </c>
      <c r="BG184" s="136">
        <f>IF(U184="zákl. přenesená",N184,0)</f>
        <v>0</v>
      </c>
      <c r="BH184" s="136">
        <f>IF(U184="sníž. přenesená",N184,0)</f>
        <v>0</v>
      </c>
      <c r="BI184" s="136">
        <f>IF(U184="nulová",N184,0)</f>
        <v>0</v>
      </c>
      <c r="BJ184" s="10" t="s">
        <v>139</v>
      </c>
      <c r="BK184" s="136">
        <f>ROUND(L184*K184,2)</f>
        <v>122</v>
      </c>
      <c r="BL184" s="10" t="s">
        <v>192</v>
      </c>
      <c r="BM184" s="10" t="s">
        <v>248</v>
      </c>
    </row>
    <row r="185" spans="2:65" s="22" customFormat="1" ht="16.5" customHeight="1">
      <c r="B185" s="127"/>
      <c r="C185" s="145" t="s">
        <v>249</v>
      </c>
      <c r="D185" s="145" t="s">
        <v>175</v>
      </c>
      <c r="E185" s="146" t="s">
        <v>250</v>
      </c>
      <c r="F185" s="404" t="s">
        <v>251</v>
      </c>
      <c r="G185" s="404"/>
      <c r="H185" s="404"/>
      <c r="I185" s="404"/>
      <c r="J185" s="147" t="s">
        <v>252</v>
      </c>
      <c r="K185" s="148">
        <v>1</v>
      </c>
      <c r="L185" s="405">
        <v>385</v>
      </c>
      <c r="M185" s="405"/>
      <c r="N185" s="405">
        <f>ROUND(L185*K185,2)</f>
        <v>385</v>
      </c>
      <c r="O185" s="405"/>
      <c r="P185" s="405"/>
      <c r="Q185" s="405"/>
      <c r="R185" s="132"/>
      <c r="T185" s="133"/>
      <c r="U185" s="30" t="s">
        <v>39</v>
      </c>
      <c r="V185" s="134">
        <v>0</v>
      </c>
      <c r="W185" s="134">
        <f>V185*K185</f>
        <v>0</v>
      </c>
      <c r="X185" s="134">
        <v>0.003</v>
      </c>
      <c r="Y185" s="134">
        <f>X185*K185</f>
        <v>0.003</v>
      </c>
      <c r="Z185" s="134">
        <v>0</v>
      </c>
      <c r="AA185" s="135">
        <f>Z185*K185</f>
        <v>0</v>
      </c>
      <c r="AR185" s="10" t="s">
        <v>200</v>
      </c>
      <c r="AT185" s="10" t="s">
        <v>175</v>
      </c>
      <c r="AU185" s="10" t="s">
        <v>139</v>
      </c>
      <c r="AY185" s="10" t="s">
        <v>133</v>
      </c>
      <c r="BE185" s="136">
        <f>IF(U185="základní",N185,0)</f>
        <v>0</v>
      </c>
      <c r="BF185" s="136">
        <f>IF(U185="snížená",N185,0)</f>
        <v>385</v>
      </c>
      <c r="BG185" s="136">
        <f>IF(U185="zákl. přenesená",N185,0)</f>
        <v>0</v>
      </c>
      <c r="BH185" s="136">
        <f>IF(U185="sníž. přenesená",N185,0)</f>
        <v>0</v>
      </c>
      <c r="BI185" s="136">
        <f>IF(U185="nulová",N185,0)</f>
        <v>0</v>
      </c>
      <c r="BJ185" s="10" t="s">
        <v>139</v>
      </c>
      <c r="BK185" s="136">
        <f>ROUND(L185*K185,2)</f>
        <v>385</v>
      </c>
      <c r="BL185" s="10" t="s">
        <v>192</v>
      </c>
      <c r="BM185" s="10" t="s">
        <v>253</v>
      </c>
    </row>
    <row r="186" spans="2:65" s="22" customFormat="1" ht="25.5" customHeight="1">
      <c r="B186" s="127"/>
      <c r="C186" s="128" t="s">
        <v>254</v>
      </c>
      <c r="D186" s="128" t="s">
        <v>134</v>
      </c>
      <c r="E186" s="129" t="s">
        <v>255</v>
      </c>
      <c r="F186" s="398" t="s">
        <v>256</v>
      </c>
      <c r="G186" s="398"/>
      <c r="H186" s="398"/>
      <c r="I186" s="398"/>
      <c r="J186" s="130" t="s">
        <v>183</v>
      </c>
      <c r="K186" s="131">
        <v>0.003</v>
      </c>
      <c r="L186" s="399">
        <v>709</v>
      </c>
      <c r="M186" s="399"/>
      <c r="N186" s="399">
        <f>ROUND(L186*K186,2)</f>
        <v>2.13</v>
      </c>
      <c r="O186" s="399"/>
      <c r="P186" s="399"/>
      <c r="Q186" s="399"/>
      <c r="R186" s="132"/>
      <c r="T186" s="133"/>
      <c r="U186" s="30" t="s">
        <v>39</v>
      </c>
      <c r="V186" s="134">
        <v>2.255</v>
      </c>
      <c r="W186" s="134">
        <f>V186*K186</f>
        <v>0.006765</v>
      </c>
      <c r="X186" s="134">
        <v>0</v>
      </c>
      <c r="Y186" s="134">
        <f>X186*K186</f>
        <v>0</v>
      </c>
      <c r="Z186" s="134">
        <v>0</v>
      </c>
      <c r="AA186" s="135">
        <f>Z186*K186</f>
        <v>0</v>
      </c>
      <c r="AR186" s="10" t="s">
        <v>192</v>
      </c>
      <c r="AT186" s="10" t="s">
        <v>134</v>
      </c>
      <c r="AU186" s="10" t="s">
        <v>139</v>
      </c>
      <c r="AY186" s="10" t="s">
        <v>133</v>
      </c>
      <c r="BE186" s="136">
        <f>IF(U186="základní",N186,0)</f>
        <v>0</v>
      </c>
      <c r="BF186" s="136">
        <f>IF(U186="snížená",N186,0)</f>
        <v>2.13</v>
      </c>
      <c r="BG186" s="136">
        <f>IF(U186="zákl. přenesená",N186,0)</f>
        <v>0</v>
      </c>
      <c r="BH186" s="136">
        <f>IF(U186="sníž. přenesená",N186,0)</f>
        <v>0</v>
      </c>
      <c r="BI186" s="136">
        <f>IF(U186="nulová",N186,0)</f>
        <v>0</v>
      </c>
      <c r="BJ186" s="10" t="s">
        <v>139</v>
      </c>
      <c r="BK186" s="136">
        <f>ROUND(L186*K186,2)</f>
        <v>2.13</v>
      </c>
      <c r="BL186" s="10" t="s">
        <v>192</v>
      </c>
      <c r="BM186" s="10" t="s">
        <v>257</v>
      </c>
    </row>
    <row r="187" spans="2:63" s="116" customFormat="1" ht="29.85" customHeight="1">
      <c r="B187" s="117"/>
      <c r="D187" s="126" t="s">
        <v>115</v>
      </c>
      <c r="E187" s="126"/>
      <c r="F187" s="126"/>
      <c r="G187" s="126"/>
      <c r="H187" s="126"/>
      <c r="I187" s="126"/>
      <c r="J187" s="126"/>
      <c r="K187" s="126"/>
      <c r="L187" s="126"/>
      <c r="M187" s="126"/>
      <c r="N187" s="403">
        <f>BK187</f>
        <v>1206.27</v>
      </c>
      <c r="O187" s="403"/>
      <c r="P187" s="403"/>
      <c r="Q187" s="403"/>
      <c r="R187" s="119"/>
      <c r="T187" s="120"/>
      <c r="W187" s="121">
        <f>SUM(W188:W191)</f>
        <v>1.1872030000000002</v>
      </c>
      <c r="Y187" s="121">
        <f>SUM(Y188:Y191)</f>
        <v>0.0027140000000000003</v>
      </c>
      <c r="AA187" s="122">
        <f>SUM(AA188:AA191)</f>
        <v>0</v>
      </c>
      <c r="AR187" s="123" t="s">
        <v>139</v>
      </c>
      <c r="AT187" s="124" t="s">
        <v>71</v>
      </c>
      <c r="AU187" s="124" t="s">
        <v>78</v>
      </c>
      <c r="AY187" s="123" t="s">
        <v>133</v>
      </c>
      <c r="BK187" s="125">
        <f>SUM(BK188:BK191)</f>
        <v>1206.27</v>
      </c>
    </row>
    <row r="188" spans="2:65" s="22" customFormat="1" ht="25.5" customHeight="1">
      <c r="B188" s="127"/>
      <c r="C188" s="128" t="s">
        <v>258</v>
      </c>
      <c r="D188" s="128" t="s">
        <v>134</v>
      </c>
      <c r="E188" s="129" t="s">
        <v>259</v>
      </c>
      <c r="F188" s="398" t="s">
        <v>260</v>
      </c>
      <c r="G188" s="398"/>
      <c r="H188" s="398"/>
      <c r="I188" s="398"/>
      <c r="J188" s="130" t="s">
        <v>172</v>
      </c>
      <c r="K188" s="131">
        <v>11.8</v>
      </c>
      <c r="L188" s="399">
        <v>39.9</v>
      </c>
      <c r="M188" s="399"/>
      <c r="N188" s="399">
        <f>ROUND(L188*K188,2)</f>
        <v>470.82</v>
      </c>
      <c r="O188" s="399"/>
      <c r="P188" s="399"/>
      <c r="Q188" s="399"/>
      <c r="R188" s="132"/>
      <c r="T188" s="133"/>
      <c r="U188" s="30" t="s">
        <v>39</v>
      </c>
      <c r="V188" s="134">
        <v>0.1</v>
      </c>
      <c r="W188" s="134">
        <f>V188*K188</f>
        <v>1.1800000000000002</v>
      </c>
      <c r="X188" s="134">
        <v>3E-05</v>
      </c>
      <c r="Y188" s="134">
        <f>X188*K188</f>
        <v>0.00035400000000000004</v>
      </c>
      <c r="Z188" s="134">
        <v>0</v>
      </c>
      <c r="AA188" s="135">
        <f>Z188*K188</f>
        <v>0</v>
      </c>
      <c r="AR188" s="10" t="s">
        <v>192</v>
      </c>
      <c r="AT188" s="10" t="s">
        <v>134</v>
      </c>
      <c r="AU188" s="10" t="s">
        <v>139</v>
      </c>
      <c r="AY188" s="10" t="s">
        <v>133</v>
      </c>
      <c r="BE188" s="136">
        <f>IF(U188="základní",N188,0)</f>
        <v>0</v>
      </c>
      <c r="BF188" s="136">
        <f>IF(U188="snížená",N188,0)</f>
        <v>470.82</v>
      </c>
      <c r="BG188" s="136">
        <f>IF(U188="zákl. přenesená",N188,0)</f>
        <v>0</v>
      </c>
      <c r="BH188" s="136">
        <f>IF(U188="sníž. přenesená",N188,0)</f>
        <v>0</v>
      </c>
      <c r="BI188" s="136">
        <f>IF(U188="nulová",N188,0)</f>
        <v>0</v>
      </c>
      <c r="BJ188" s="10" t="s">
        <v>139</v>
      </c>
      <c r="BK188" s="136">
        <f>ROUND(L188*K188,2)</f>
        <v>470.82</v>
      </c>
      <c r="BL188" s="10" t="s">
        <v>192</v>
      </c>
      <c r="BM188" s="10" t="s">
        <v>261</v>
      </c>
    </row>
    <row r="189" spans="2:51" s="138" customFormat="1" ht="16.5" customHeight="1">
      <c r="B189" s="139"/>
      <c r="E189" s="140"/>
      <c r="F189" s="397" t="s">
        <v>262</v>
      </c>
      <c r="G189" s="397"/>
      <c r="H189" s="397"/>
      <c r="I189" s="397"/>
      <c r="K189" s="141">
        <v>11.8</v>
      </c>
      <c r="R189" s="142"/>
      <c r="T189" s="143"/>
      <c r="AA189" s="144"/>
      <c r="AT189" s="140" t="s">
        <v>144</v>
      </c>
      <c r="AU189" s="140" t="s">
        <v>139</v>
      </c>
      <c r="AV189" s="138" t="s">
        <v>139</v>
      </c>
      <c r="AW189" s="138" t="s">
        <v>30</v>
      </c>
      <c r="AX189" s="138" t="s">
        <v>78</v>
      </c>
      <c r="AY189" s="140" t="s">
        <v>133</v>
      </c>
    </row>
    <row r="190" spans="2:65" s="22" customFormat="1" ht="16.5" customHeight="1">
      <c r="B190" s="127"/>
      <c r="C190" s="145" t="s">
        <v>263</v>
      </c>
      <c r="D190" s="145" t="s">
        <v>175</v>
      </c>
      <c r="E190" s="146" t="s">
        <v>264</v>
      </c>
      <c r="F190" s="404" t="s">
        <v>265</v>
      </c>
      <c r="G190" s="404"/>
      <c r="H190" s="404"/>
      <c r="I190" s="404"/>
      <c r="J190" s="147" t="s">
        <v>172</v>
      </c>
      <c r="K190" s="148">
        <v>11.8</v>
      </c>
      <c r="L190" s="405">
        <v>62.1</v>
      </c>
      <c r="M190" s="405"/>
      <c r="N190" s="405">
        <f>ROUND(L190*K190,2)</f>
        <v>732.78</v>
      </c>
      <c r="O190" s="405"/>
      <c r="P190" s="405"/>
      <c r="Q190" s="405"/>
      <c r="R190" s="132"/>
      <c r="T190" s="133"/>
      <c r="U190" s="30" t="s">
        <v>39</v>
      </c>
      <c r="V190" s="134">
        <v>0</v>
      </c>
      <c r="W190" s="134">
        <f>V190*K190</f>
        <v>0</v>
      </c>
      <c r="X190" s="134">
        <v>0.0002</v>
      </c>
      <c r="Y190" s="134">
        <f>X190*K190</f>
        <v>0.00236</v>
      </c>
      <c r="Z190" s="134">
        <v>0</v>
      </c>
      <c r="AA190" s="135">
        <f>Z190*K190</f>
        <v>0</v>
      </c>
      <c r="AR190" s="10" t="s">
        <v>200</v>
      </c>
      <c r="AT190" s="10" t="s">
        <v>175</v>
      </c>
      <c r="AU190" s="10" t="s">
        <v>139</v>
      </c>
      <c r="AY190" s="10" t="s">
        <v>133</v>
      </c>
      <c r="BE190" s="136">
        <f>IF(U190="základní",N190,0)</f>
        <v>0</v>
      </c>
      <c r="BF190" s="136">
        <f>IF(U190="snížená",N190,0)</f>
        <v>732.78</v>
      </c>
      <c r="BG190" s="136">
        <f>IF(U190="zákl. přenesená",N190,0)</f>
        <v>0</v>
      </c>
      <c r="BH190" s="136">
        <f>IF(U190="sníž. přenesená",N190,0)</f>
        <v>0</v>
      </c>
      <c r="BI190" s="136">
        <f>IF(U190="nulová",N190,0)</f>
        <v>0</v>
      </c>
      <c r="BJ190" s="10" t="s">
        <v>139</v>
      </c>
      <c r="BK190" s="136">
        <f>ROUND(L190*K190,2)</f>
        <v>732.78</v>
      </c>
      <c r="BL190" s="10" t="s">
        <v>192</v>
      </c>
      <c r="BM190" s="10" t="s">
        <v>266</v>
      </c>
    </row>
    <row r="191" spans="2:65" s="22" customFormat="1" ht="25.5" customHeight="1">
      <c r="B191" s="127"/>
      <c r="C191" s="128" t="s">
        <v>267</v>
      </c>
      <c r="D191" s="128" t="s">
        <v>134</v>
      </c>
      <c r="E191" s="129" t="s">
        <v>268</v>
      </c>
      <c r="F191" s="398" t="s">
        <v>269</v>
      </c>
      <c r="G191" s="398"/>
      <c r="H191" s="398"/>
      <c r="I191" s="398"/>
      <c r="J191" s="130" t="s">
        <v>183</v>
      </c>
      <c r="K191" s="131">
        <v>0.003</v>
      </c>
      <c r="L191" s="399">
        <v>891</v>
      </c>
      <c r="M191" s="399"/>
      <c r="N191" s="399">
        <f>ROUND(L191*K191,2)</f>
        <v>2.67</v>
      </c>
      <c r="O191" s="399"/>
      <c r="P191" s="399"/>
      <c r="Q191" s="399"/>
      <c r="R191" s="132"/>
      <c r="T191" s="133"/>
      <c r="U191" s="30" t="s">
        <v>39</v>
      </c>
      <c r="V191" s="134">
        <v>2.401</v>
      </c>
      <c r="W191" s="134">
        <f>V191*K191</f>
        <v>0.007202999999999999</v>
      </c>
      <c r="X191" s="134">
        <v>0</v>
      </c>
      <c r="Y191" s="134">
        <f>X191*K191</f>
        <v>0</v>
      </c>
      <c r="Z191" s="134">
        <v>0</v>
      </c>
      <c r="AA191" s="135">
        <f>Z191*K191</f>
        <v>0</v>
      </c>
      <c r="AR191" s="10" t="s">
        <v>192</v>
      </c>
      <c r="AT191" s="10" t="s">
        <v>134</v>
      </c>
      <c r="AU191" s="10" t="s">
        <v>139</v>
      </c>
      <c r="AY191" s="10" t="s">
        <v>133</v>
      </c>
      <c r="BE191" s="136">
        <f>IF(U191="základní",N191,0)</f>
        <v>0</v>
      </c>
      <c r="BF191" s="136">
        <f>IF(U191="snížená",N191,0)</f>
        <v>2.67</v>
      </c>
      <c r="BG191" s="136">
        <f>IF(U191="zákl. přenesená",N191,0)</f>
        <v>0</v>
      </c>
      <c r="BH191" s="136">
        <f>IF(U191="sníž. přenesená",N191,0)</f>
        <v>0</v>
      </c>
      <c r="BI191" s="136">
        <f>IF(U191="nulová",N191,0)</f>
        <v>0</v>
      </c>
      <c r="BJ191" s="10" t="s">
        <v>139</v>
      </c>
      <c r="BK191" s="136">
        <f>ROUND(L191*K191,2)</f>
        <v>2.67</v>
      </c>
      <c r="BL191" s="10" t="s">
        <v>192</v>
      </c>
      <c r="BM191" s="10" t="s">
        <v>270</v>
      </c>
    </row>
    <row r="192" spans="2:63" s="116" customFormat="1" ht="29.85" customHeight="1">
      <c r="B192" s="117"/>
      <c r="D192" s="126" t="s">
        <v>116</v>
      </c>
      <c r="E192" s="126"/>
      <c r="F192" s="126"/>
      <c r="G192" s="126"/>
      <c r="H192" s="126"/>
      <c r="I192" s="126"/>
      <c r="J192" s="126"/>
      <c r="K192" s="126"/>
      <c r="L192" s="126"/>
      <c r="M192" s="126"/>
      <c r="N192" s="403">
        <f>BK192</f>
        <v>2141.23</v>
      </c>
      <c r="O192" s="403"/>
      <c r="P192" s="403"/>
      <c r="Q192" s="403"/>
      <c r="R192" s="119"/>
      <c r="T192" s="120"/>
      <c r="W192" s="121">
        <f>SUM(W193:W213)</f>
        <v>4.38018</v>
      </c>
      <c r="Y192" s="121">
        <f>SUM(Y193:Y213)</f>
        <v>0.003325409999999999</v>
      </c>
      <c r="AA192" s="122">
        <f>SUM(AA193:AA213)</f>
        <v>0</v>
      </c>
      <c r="AR192" s="123" t="s">
        <v>139</v>
      </c>
      <c r="AT192" s="124" t="s">
        <v>71</v>
      </c>
      <c r="AU192" s="124" t="s">
        <v>78</v>
      </c>
      <c r="AY192" s="123" t="s">
        <v>133</v>
      </c>
      <c r="BK192" s="125">
        <f>SUM(BK193:BK213)</f>
        <v>2141.23</v>
      </c>
    </row>
    <row r="193" spans="2:65" s="22" customFormat="1" ht="25.5" customHeight="1">
      <c r="B193" s="127"/>
      <c r="C193" s="128" t="s">
        <v>271</v>
      </c>
      <c r="D193" s="128" t="s">
        <v>134</v>
      </c>
      <c r="E193" s="129" t="s">
        <v>272</v>
      </c>
      <c r="F193" s="398" t="s">
        <v>273</v>
      </c>
      <c r="G193" s="398"/>
      <c r="H193" s="398"/>
      <c r="I193" s="398"/>
      <c r="J193" s="130" t="s">
        <v>137</v>
      </c>
      <c r="K193" s="131">
        <v>8.606</v>
      </c>
      <c r="L193" s="399">
        <v>4.93</v>
      </c>
      <c r="M193" s="399"/>
      <c r="N193" s="399">
        <f>ROUND(L193*K193,2)</f>
        <v>42.43</v>
      </c>
      <c r="O193" s="399"/>
      <c r="P193" s="399"/>
      <c r="Q193" s="399"/>
      <c r="R193" s="132"/>
      <c r="T193" s="133"/>
      <c r="U193" s="30" t="s">
        <v>39</v>
      </c>
      <c r="V193" s="134">
        <v>0.014</v>
      </c>
      <c r="W193" s="134">
        <f>V193*K193</f>
        <v>0.120484</v>
      </c>
      <c r="X193" s="134">
        <v>0</v>
      </c>
      <c r="Y193" s="134">
        <f>X193*K193</f>
        <v>0</v>
      </c>
      <c r="Z193" s="134">
        <v>0</v>
      </c>
      <c r="AA193" s="135">
        <f>Z193*K193</f>
        <v>0</v>
      </c>
      <c r="AR193" s="10" t="s">
        <v>192</v>
      </c>
      <c r="AT193" s="10" t="s">
        <v>134</v>
      </c>
      <c r="AU193" s="10" t="s">
        <v>139</v>
      </c>
      <c r="AY193" s="10" t="s">
        <v>133</v>
      </c>
      <c r="BE193" s="136">
        <f>IF(U193="základní",N193,0)</f>
        <v>0</v>
      </c>
      <c r="BF193" s="136">
        <f>IF(U193="snížená",N193,0)</f>
        <v>42.43</v>
      </c>
      <c r="BG193" s="136">
        <f>IF(U193="zákl. přenesená",N193,0)</f>
        <v>0</v>
      </c>
      <c r="BH193" s="136">
        <f>IF(U193="sníž. přenesená",N193,0)</f>
        <v>0</v>
      </c>
      <c r="BI193" s="136">
        <f>IF(U193="nulová",N193,0)</f>
        <v>0</v>
      </c>
      <c r="BJ193" s="10" t="s">
        <v>139</v>
      </c>
      <c r="BK193" s="136">
        <f>ROUND(L193*K193,2)</f>
        <v>42.43</v>
      </c>
      <c r="BL193" s="10" t="s">
        <v>192</v>
      </c>
      <c r="BM193" s="10" t="s">
        <v>274</v>
      </c>
    </row>
    <row r="194" spans="2:51" s="138" customFormat="1" ht="16.5" customHeight="1">
      <c r="B194" s="139"/>
      <c r="E194" s="140"/>
      <c r="F194" s="397" t="s">
        <v>194</v>
      </c>
      <c r="G194" s="397"/>
      <c r="H194" s="397"/>
      <c r="I194" s="397"/>
      <c r="K194" s="141">
        <v>8.606</v>
      </c>
      <c r="R194" s="142"/>
      <c r="T194" s="143"/>
      <c r="AA194" s="144"/>
      <c r="AT194" s="140" t="s">
        <v>144</v>
      </c>
      <c r="AU194" s="140" t="s">
        <v>139</v>
      </c>
      <c r="AV194" s="138" t="s">
        <v>139</v>
      </c>
      <c r="AW194" s="138" t="s">
        <v>30</v>
      </c>
      <c r="AX194" s="138" t="s">
        <v>78</v>
      </c>
      <c r="AY194" s="140" t="s">
        <v>133</v>
      </c>
    </row>
    <row r="195" spans="2:65" s="22" customFormat="1" ht="25.5" customHeight="1">
      <c r="B195" s="127"/>
      <c r="C195" s="145" t="s">
        <v>275</v>
      </c>
      <c r="D195" s="145" t="s">
        <v>175</v>
      </c>
      <c r="E195" s="146" t="s">
        <v>276</v>
      </c>
      <c r="F195" s="404" t="s">
        <v>277</v>
      </c>
      <c r="G195" s="404"/>
      <c r="H195" s="404"/>
      <c r="I195" s="404"/>
      <c r="J195" s="147" t="s">
        <v>137</v>
      </c>
      <c r="K195" s="148">
        <v>9.036</v>
      </c>
      <c r="L195" s="405">
        <v>3.78</v>
      </c>
      <c r="M195" s="405"/>
      <c r="N195" s="405">
        <f>ROUND(L195*K195,2)</f>
        <v>34.16</v>
      </c>
      <c r="O195" s="405"/>
      <c r="P195" s="405"/>
      <c r="Q195" s="405"/>
      <c r="R195" s="132"/>
      <c r="T195" s="133"/>
      <c r="U195" s="30" t="s">
        <v>39</v>
      </c>
      <c r="V195" s="134">
        <v>0</v>
      </c>
      <c r="W195" s="134">
        <f>V195*K195</f>
        <v>0</v>
      </c>
      <c r="X195" s="134">
        <v>0</v>
      </c>
      <c r="Y195" s="134">
        <f>X195*K195</f>
        <v>0</v>
      </c>
      <c r="Z195" s="134">
        <v>0</v>
      </c>
      <c r="AA195" s="135">
        <f>Z195*K195</f>
        <v>0</v>
      </c>
      <c r="AR195" s="10" t="s">
        <v>200</v>
      </c>
      <c r="AT195" s="10" t="s">
        <v>175</v>
      </c>
      <c r="AU195" s="10" t="s">
        <v>139</v>
      </c>
      <c r="AY195" s="10" t="s">
        <v>133</v>
      </c>
      <c r="BE195" s="136">
        <f>IF(U195="základní",N195,0)</f>
        <v>0</v>
      </c>
      <c r="BF195" s="136">
        <f>IF(U195="snížená",N195,0)</f>
        <v>34.16</v>
      </c>
      <c r="BG195" s="136">
        <f>IF(U195="zákl. přenesená",N195,0)</f>
        <v>0</v>
      </c>
      <c r="BH195" s="136">
        <f>IF(U195="sníž. přenesená",N195,0)</f>
        <v>0</v>
      </c>
      <c r="BI195" s="136">
        <f>IF(U195="nulová",N195,0)</f>
        <v>0</v>
      </c>
      <c r="BJ195" s="10" t="s">
        <v>139</v>
      </c>
      <c r="BK195" s="136">
        <f>ROUND(L195*K195,2)</f>
        <v>34.16</v>
      </c>
      <c r="BL195" s="10" t="s">
        <v>192</v>
      </c>
      <c r="BM195" s="10" t="s">
        <v>278</v>
      </c>
    </row>
    <row r="196" spans="2:65" s="22" customFormat="1" ht="25.5" customHeight="1">
      <c r="B196" s="127"/>
      <c r="C196" s="128" t="s">
        <v>279</v>
      </c>
      <c r="D196" s="128" t="s">
        <v>134</v>
      </c>
      <c r="E196" s="129" t="s">
        <v>280</v>
      </c>
      <c r="F196" s="398" t="s">
        <v>281</v>
      </c>
      <c r="G196" s="398"/>
      <c r="H196" s="398"/>
      <c r="I196" s="398"/>
      <c r="J196" s="130" t="s">
        <v>137</v>
      </c>
      <c r="K196" s="131">
        <v>9.056</v>
      </c>
      <c r="L196" s="399">
        <v>4.93</v>
      </c>
      <c r="M196" s="399"/>
      <c r="N196" s="399">
        <f>ROUND(L196*K196,2)</f>
        <v>44.65</v>
      </c>
      <c r="O196" s="399"/>
      <c r="P196" s="399"/>
      <c r="Q196" s="399"/>
      <c r="R196" s="132"/>
      <c r="T196" s="133"/>
      <c r="U196" s="30" t="s">
        <v>39</v>
      </c>
      <c r="V196" s="134">
        <v>0.014</v>
      </c>
      <c r="W196" s="134">
        <f>V196*K196</f>
        <v>0.12678399999999998</v>
      </c>
      <c r="X196" s="134">
        <v>0</v>
      </c>
      <c r="Y196" s="134">
        <f>X196*K196</f>
        <v>0</v>
      </c>
      <c r="Z196" s="134">
        <v>0</v>
      </c>
      <c r="AA196" s="135">
        <f>Z196*K196</f>
        <v>0</v>
      </c>
      <c r="AR196" s="10" t="s">
        <v>192</v>
      </c>
      <c r="AT196" s="10" t="s">
        <v>134</v>
      </c>
      <c r="AU196" s="10" t="s">
        <v>139</v>
      </c>
      <c r="AY196" s="10" t="s">
        <v>133</v>
      </c>
      <c r="BE196" s="136">
        <f>IF(U196="základní",N196,0)</f>
        <v>0</v>
      </c>
      <c r="BF196" s="136">
        <f>IF(U196="snížená",N196,0)</f>
        <v>44.65</v>
      </c>
      <c r="BG196" s="136">
        <f>IF(U196="zákl. přenesená",N196,0)</f>
        <v>0</v>
      </c>
      <c r="BH196" s="136">
        <f>IF(U196="sníž. přenesená",N196,0)</f>
        <v>0</v>
      </c>
      <c r="BI196" s="136">
        <f>IF(U196="nulová",N196,0)</f>
        <v>0</v>
      </c>
      <c r="BJ196" s="10" t="s">
        <v>139</v>
      </c>
      <c r="BK196" s="136">
        <f>ROUND(L196*K196,2)</f>
        <v>44.65</v>
      </c>
      <c r="BL196" s="10" t="s">
        <v>192</v>
      </c>
      <c r="BM196" s="10" t="s">
        <v>282</v>
      </c>
    </row>
    <row r="197" spans="2:51" s="138" customFormat="1" ht="16.5" customHeight="1">
      <c r="B197" s="139"/>
      <c r="E197" s="140"/>
      <c r="F197" s="397" t="s">
        <v>283</v>
      </c>
      <c r="G197" s="397"/>
      <c r="H197" s="397"/>
      <c r="I197" s="397"/>
      <c r="K197" s="141">
        <v>0.45</v>
      </c>
      <c r="R197" s="142"/>
      <c r="T197" s="143"/>
      <c r="AA197" s="144"/>
      <c r="AT197" s="140" t="s">
        <v>144</v>
      </c>
      <c r="AU197" s="140" t="s">
        <v>139</v>
      </c>
      <c r="AV197" s="138" t="s">
        <v>139</v>
      </c>
      <c r="AW197" s="138" t="s">
        <v>30</v>
      </c>
      <c r="AX197" s="138" t="s">
        <v>72</v>
      </c>
      <c r="AY197" s="140" t="s">
        <v>133</v>
      </c>
    </row>
    <row r="198" spans="2:51" s="138" customFormat="1" ht="16.5" customHeight="1">
      <c r="B198" s="139"/>
      <c r="E198" s="140"/>
      <c r="F198" s="400" t="s">
        <v>284</v>
      </c>
      <c r="G198" s="400"/>
      <c r="H198" s="400"/>
      <c r="I198" s="400"/>
      <c r="K198" s="141">
        <v>8.606</v>
      </c>
      <c r="R198" s="142"/>
      <c r="T198" s="143"/>
      <c r="AA198" s="144"/>
      <c r="AT198" s="140" t="s">
        <v>144</v>
      </c>
      <c r="AU198" s="140" t="s">
        <v>139</v>
      </c>
      <c r="AV198" s="138" t="s">
        <v>139</v>
      </c>
      <c r="AW198" s="138" t="s">
        <v>30</v>
      </c>
      <c r="AX198" s="138" t="s">
        <v>72</v>
      </c>
      <c r="AY198" s="140" t="s">
        <v>133</v>
      </c>
    </row>
    <row r="199" spans="2:51" s="149" customFormat="1" ht="16.5" customHeight="1">
      <c r="B199" s="150"/>
      <c r="E199" s="151"/>
      <c r="F199" s="401" t="s">
        <v>196</v>
      </c>
      <c r="G199" s="401"/>
      <c r="H199" s="401"/>
      <c r="I199" s="401"/>
      <c r="K199" s="152">
        <v>9.056</v>
      </c>
      <c r="R199" s="153"/>
      <c r="T199" s="154"/>
      <c r="AA199" s="155"/>
      <c r="AT199" s="151" t="s">
        <v>144</v>
      </c>
      <c r="AU199" s="151" t="s">
        <v>139</v>
      </c>
      <c r="AV199" s="149" t="s">
        <v>138</v>
      </c>
      <c r="AW199" s="149" t="s">
        <v>30</v>
      </c>
      <c r="AX199" s="149" t="s">
        <v>78</v>
      </c>
      <c r="AY199" s="151" t="s">
        <v>133</v>
      </c>
    </row>
    <row r="200" spans="2:65" s="22" customFormat="1" ht="25.5" customHeight="1">
      <c r="B200" s="127"/>
      <c r="C200" s="128" t="s">
        <v>200</v>
      </c>
      <c r="D200" s="128" t="s">
        <v>134</v>
      </c>
      <c r="E200" s="129" t="s">
        <v>285</v>
      </c>
      <c r="F200" s="398" t="s">
        <v>286</v>
      </c>
      <c r="G200" s="398"/>
      <c r="H200" s="398"/>
      <c r="I200" s="398"/>
      <c r="J200" s="130" t="s">
        <v>137</v>
      </c>
      <c r="K200" s="131">
        <v>9.056</v>
      </c>
      <c r="L200" s="399">
        <v>65</v>
      </c>
      <c r="M200" s="399"/>
      <c r="N200" s="399">
        <f>ROUND(L200*K200,2)</f>
        <v>588.64</v>
      </c>
      <c r="O200" s="399"/>
      <c r="P200" s="399"/>
      <c r="Q200" s="399"/>
      <c r="R200" s="132"/>
      <c r="T200" s="133"/>
      <c r="U200" s="30" t="s">
        <v>39</v>
      </c>
      <c r="V200" s="134">
        <v>0.138</v>
      </c>
      <c r="W200" s="134">
        <f>V200*K200</f>
        <v>1.249728</v>
      </c>
      <c r="X200" s="134">
        <v>0.00014</v>
      </c>
      <c r="Y200" s="134">
        <f>X200*K200</f>
        <v>0.0012678399999999997</v>
      </c>
      <c r="Z200" s="134">
        <v>0</v>
      </c>
      <c r="AA200" s="135">
        <f>Z200*K200</f>
        <v>0</v>
      </c>
      <c r="AR200" s="10" t="s">
        <v>192</v>
      </c>
      <c r="AT200" s="10" t="s">
        <v>134</v>
      </c>
      <c r="AU200" s="10" t="s">
        <v>139</v>
      </c>
      <c r="AY200" s="10" t="s">
        <v>133</v>
      </c>
      <c r="BE200" s="136">
        <f>IF(U200="základní",N200,0)</f>
        <v>0</v>
      </c>
      <c r="BF200" s="136">
        <f>IF(U200="snížená",N200,0)</f>
        <v>588.64</v>
      </c>
      <c r="BG200" s="136">
        <f>IF(U200="zákl. přenesená",N200,0)</f>
        <v>0</v>
      </c>
      <c r="BH200" s="136">
        <f>IF(U200="sníž. přenesená",N200,0)</f>
        <v>0</v>
      </c>
      <c r="BI200" s="136">
        <f>IF(U200="nulová",N200,0)</f>
        <v>0</v>
      </c>
      <c r="BJ200" s="10" t="s">
        <v>139</v>
      </c>
      <c r="BK200" s="136">
        <f>ROUND(L200*K200,2)</f>
        <v>588.64</v>
      </c>
      <c r="BL200" s="10" t="s">
        <v>192</v>
      </c>
      <c r="BM200" s="10" t="s">
        <v>287</v>
      </c>
    </row>
    <row r="201" spans="2:51" s="138" customFormat="1" ht="16.5" customHeight="1">
      <c r="B201" s="139"/>
      <c r="E201" s="140"/>
      <c r="F201" s="397" t="s">
        <v>283</v>
      </c>
      <c r="G201" s="397"/>
      <c r="H201" s="397"/>
      <c r="I201" s="397"/>
      <c r="K201" s="141">
        <v>0.45</v>
      </c>
      <c r="R201" s="142"/>
      <c r="T201" s="143"/>
      <c r="AA201" s="144"/>
      <c r="AT201" s="140" t="s">
        <v>144</v>
      </c>
      <c r="AU201" s="140" t="s">
        <v>139</v>
      </c>
      <c r="AV201" s="138" t="s">
        <v>139</v>
      </c>
      <c r="AW201" s="138" t="s">
        <v>30</v>
      </c>
      <c r="AX201" s="138" t="s">
        <v>72</v>
      </c>
      <c r="AY201" s="140" t="s">
        <v>133</v>
      </c>
    </row>
    <row r="202" spans="2:51" s="138" customFormat="1" ht="16.5" customHeight="1">
      <c r="B202" s="139"/>
      <c r="E202" s="140"/>
      <c r="F202" s="400" t="s">
        <v>284</v>
      </c>
      <c r="G202" s="400"/>
      <c r="H202" s="400"/>
      <c r="I202" s="400"/>
      <c r="K202" s="141">
        <v>8.606</v>
      </c>
      <c r="R202" s="142"/>
      <c r="T202" s="143"/>
      <c r="AA202" s="144"/>
      <c r="AT202" s="140" t="s">
        <v>144</v>
      </c>
      <c r="AU202" s="140" t="s">
        <v>139</v>
      </c>
      <c r="AV202" s="138" t="s">
        <v>139</v>
      </c>
      <c r="AW202" s="138" t="s">
        <v>30</v>
      </c>
      <c r="AX202" s="138" t="s">
        <v>72</v>
      </c>
      <c r="AY202" s="140" t="s">
        <v>133</v>
      </c>
    </row>
    <row r="203" spans="2:51" s="149" customFormat="1" ht="16.5" customHeight="1">
      <c r="B203" s="150"/>
      <c r="E203" s="151"/>
      <c r="F203" s="401" t="s">
        <v>196</v>
      </c>
      <c r="G203" s="401"/>
      <c r="H203" s="401"/>
      <c r="I203" s="401"/>
      <c r="K203" s="152">
        <v>9.056</v>
      </c>
      <c r="R203" s="153"/>
      <c r="T203" s="154"/>
      <c r="AA203" s="155"/>
      <c r="AT203" s="151" t="s">
        <v>144</v>
      </c>
      <c r="AU203" s="151" t="s">
        <v>139</v>
      </c>
      <c r="AV203" s="149" t="s">
        <v>138</v>
      </c>
      <c r="AW203" s="149" t="s">
        <v>30</v>
      </c>
      <c r="AX203" s="149" t="s">
        <v>78</v>
      </c>
      <c r="AY203" s="151" t="s">
        <v>133</v>
      </c>
    </row>
    <row r="204" spans="2:65" s="22" customFormat="1" ht="25.5" customHeight="1">
      <c r="B204" s="127"/>
      <c r="C204" s="128" t="s">
        <v>288</v>
      </c>
      <c r="D204" s="128" t="s">
        <v>134</v>
      </c>
      <c r="E204" s="129" t="s">
        <v>289</v>
      </c>
      <c r="F204" s="398" t="s">
        <v>290</v>
      </c>
      <c r="G204" s="398"/>
      <c r="H204" s="398"/>
      <c r="I204" s="398"/>
      <c r="J204" s="130" t="s">
        <v>137</v>
      </c>
      <c r="K204" s="131">
        <v>9.056</v>
      </c>
      <c r="L204" s="399">
        <v>77.1</v>
      </c>
      <c r="M204" s="399"/>
      <c r="N204" s="399">
        <f>ROUND(L204*K204,2)</f>
        <v>698.22</v>
      </c>
      <c r="O204" s="399"/>
      <c r="P204" s="399"/>
      <c r="Q204" s="399"/>
      <c r="R204" s="132"/>
      <c r="T204" s="133"/>
      <c r="U204" s="30" t="s">
        <v>39</v>
      </c>
      <c r="V204" s="134">
        <v>0.155</v>
      </c>
      <c r="W204" s="134">
        <f>V204*K204</f>
        <v>1.4036799999999998</v>
      </c>
      <c r="X204" s="134">
        <v>0.00014</v>
      </c>
      <c r="Y204" s="134">
        <f>X204*K204</f>
        <v>0.0012678399999999997</v>
      </c>
      <c r="Z204" s="134">
        <v>0</v>
      </c>
      <c r="AA204" s="135">
        <f>Z204*K204</f>
        <v>0</v>
      </c>
      <c r="AR204" s="10" t="s">
        <v>192</v>
      </c>
      <c r="AT204" s="10" t="s">
        <v>134</v>
      </c>
      <c r="AU204" s="10" t="s">
        <v>139</v>
      </c>
      <c r="AY204" s="10" t="s">
        <v>133</v>
      </c>
      <c r="BE204" s="136">
        <f>IF(U204="základní",N204,0)</f>
        <v>0</v>
      </c>
      <c r="BF204" s="136">
        <f>IF(U204="snížená",N204,0)</f>
        <v>698.22</v>
      </c>
      <c r="BG204" s="136">
        <f>IF(U204="zákl. přenesená",N204,0)</f>
        <v>0</v>
      </c>
      <c r="BH204" s="136">
        <f>IF(U204="sníž. přenesená",N204,0)</f>
        <v>0</v>
      </c>
      <c r="BI204" s="136">
        <f>IF(U204="nulová",N204,0)</f>
        <v>0</v>
      </c>
      <c r="BJ204" s="10" t="s">
        <v>139</v>
      </c>
      <c r="BK204" s="136">
        <f>ROUND(L204*K204,2)</f>
        <v>698.22</v>
      </c>
      <c r="BL204" s="10" t="s">
        <v>192</v>
      </c>
      <c r="BM204" s="10" t="s">
        <v>291</v>
      </c>
    </row>
    <row r="205" spans="2:51" s="138" customFormat="1" ht="16.5" customHeight="1">
      <c r="B205" s="139"/>
      <c r="E205" s="140"/>
      <c r="F205" s="397" t="s">
        <v>283</v>
      </c>
      <c r="G205" s="397"/>
      <c r="H205" s="397"/>
      <c r="I205" s="397"/>
      <c r="K205" s="141">
        <v>0.45</v>
      </c>
      <c r="R205" s="142"/>
      <c r="T205" s="143"/>
      <c r="AA205" s="144"/>
      <c r="AT205" s="140" t="s">
        <v>144</v>
      </c>
      <c r="AU205" s="140" t="s">
        <v>139</v>
      </c>
      <c r="AV205" s="138" t="s">
        <v>139</v>
      </c>
      <c r="AW205" s="138" t="s">
        <v>30</v>
      </c>
      <c r="AX205" s="138" t="s">
        <v>72</v>
      </c>
      <c r="AY205" s="140" t="s">
        <v>133</v>
      </c>
    </row>
    <row r="206" spans="2:51" s="138" customFormat="1" ht="16.5" customHeight="1">
      <c r="B206" s="139"/>
      <c r="E206" s="140"/>
      <c r="F206" s="400" t="s">
        <v>284</v>
      </c>
      <c r="G206" s="400"/>
      <c r="H206" s="400"/>
      <c r="I206" s="400"/>
      <c r="K206" s="141">
        <v>8.606</v>
      </c>
      <c r="R206" s="142"/>
      <c r="T206" s="143"/>
      <c r="AA206" s="144"/>
      <c r="AT206" s="140" t="s">
        <v>144</v>
      </c>
      <c r="AU206" s="140" t="s">
        <v>139</v>
      </c>
      <c r="AV206" s="138" t="s">
        <v>139</v>
      </c>
      <c r="AW206" s="138" t="s">
        <v>30</v>
      </c>
      <c r="AX206" s="138" t="s">
        <v>72</v>
      </c>
      <c r="AY206" s="140" t="s">
        <v>133</v>
      </c>
    </row>
    <row r="207" spans="2:51" s="149" customFormat="1" ht="16.5" customHeight="1">
      <c r="B207" s="150"/>
      <c r="E207" s="151"/>
      <c r="F207" s="401" t="s">
        <v>196</v>
      </c>
      <c r="G207" s="401"/>
      <c r="H207" s="401"/>
      <c r="I207" s="401"/>
      <c r="K207" s="152">
        <v>9.056</v>
      </c>
      <c r="R207" s="153"/>
      <c r="T207" s="154"/>
      <c r="AA207" s="155"/>
      <c r="AT207" s="151" t="s">
        <v>144</v>
      </c>
      <c r="AU207" s="151" t="s">
        <v>139</v>
      </c>
      <c r="AV207" s="149" t="s">
        <v>138</v>
      </c>
      <c r="AW207" s="149" t="s">
        <v>30</v>
      </c>
      <c r="AX207" s="149" t="s">
        <v>78</v>
      </c>
      <c r="AY207" s="151" t="s">
        <v>133</v>
      </c>
    </row>
    <row r="208" spans="2:65" s="22" customFormat="1" ht="25.5" customHeight="1">
      <c r="B208" s="127"/>
      <c r="C208" s="128" t="s">
        <v>292</v>
      </c>
      <c r="D208" s="128" t="s">
        <v>134</v>
      </c>
      <c r="E208" s="129" t="s">
        <v>293</v>
      </c>
      <c r="F208" s="398" t="s">
        <v>294</v>
      </c>
      <c r="G208" s="398"/>
      <c r="H208" s="398"/>
      <c r="I208" s="398"/>
      <c r="J208" s="130" t="s">
        <v>137</v>
      </c>
      <c r="K208" s="131">
        <v>8.831</v>
      </c>
      <c r="L208" s="399">
        <v>78.1</v>
      </c>
      <c r="M208" s="399"/>
      <c r="N208" s="399">
        <f>ROUND(L208*K208,2)</f>
        <v>689.7</v>
      </c>
      <c r="O208" s="399"/>
      <c r="P208" s="399"/>
      <c r="Q208" s="399"/>
      <c r="R208" s="132"/>
      <c r="T208" s="133"/>
      <c r="U208" s="30" t="s">
        <v>39</v>
      </c>
      <c r="V208" s="134">
        <v>0.159</v>
      </c>
      <c r="W208" s="134">
        <f>V208*K208</f>
        <v>1.404129</v>
      </c>
      <c r="X208" s="134">
        <v>8E-05</v>
      </c>
      <c r="Y208" s="134">
        <f>X208*K208</f>
        <v>0.00070648</v>
      </c>
      <c r="Z208" s="134">
        <v>0</v>
      </c>
      <c r="AA208" s="135">
        <f>Z208*K208</f>
        <v>0</v>
      </c>
      <c r="AR208" s="10" t="s">
        <v>192</v>
      </c>
      <c r="AT208" s="10" t="s">
        <v>134</v>
      </c>
      <c r="AU208" s="10" t="s">
        <v>139</v>
      </c>
      <c r="AY208" s="10" t="s">
        <v>133</v>
      </c>
      <c r="BE208" s="136">
        <f>IF(U208="základní",N208,0)</f>
        <v>0</v>
      </c>
      <c r="BF208" s="136">
        <f>IF(U208="snížená",N208,0)</f>
        <v>689.7</v>
      </c>
      <c r="BG208" s="136">
        <f>IF(U208="zákl. přenesená",N208,0)</f>
        <v>0</v>
      </c>
      <c r="BH208" s="136">
        <f>IF(U208="sníž. přenesená",N208,0)</f>
        <v>0</v>
      </c>
      <c r="BI208" s="136">
        <f>IF(U208="nulová",N208,0)</f>
        <v>0</v>
      </c>
      <c r="BJ208" s="10" t="s">
        <v>139</v>
      </c>
      <c r="BK208" s="136">
        <f>ROUND(L208*K208,2)</f>
        <v>689.7</v>
      </c>
      <c r="BL208" s="10" t="s">
        <v>192</v>
      </c>
      <c r="BM208" s="10" t="s">
        <v>295</v>
      </c>
    </row>
    <row r="209" spans="2:51" s="138" customFormat="1" ht="16.5" customHeight="1">
      <c r="B209" s="139"/>
      <c r="E209" s="140"/>
      <c r="F209" s="397" t="s">
        <v>296</v>
      </c>
      <c r="G209" s="397"/>
      <c r="H209" s="397"/>
      <c r="I209" s="397"/>
      <c r="K209" s="141">
        <v>0.225</v>
      </c>
      <c r="R209" s="142"/>
      <c r="T209" s="143"/>
      <c r="AA209" s="144"/>
      <c r="AT209" s="140" t="s">
        <v>144</v>
      </c>
      <c r="AU209" s="140" t="s">
        <v>139</v>
      </c>
      <c r="AV209" s="138" t="s">
        <v>139</v>
      </c>
      <c r="AW209" s="138" t="s">
        <v>30</v>
      </c>
      <c r="AX209" s="138" t="s">
        <v>72</v>
      </c>
      <c r="AY209" s="140" t="s">
        <v>133</v>
      </c>
    </row>
    <row r="210" spans="2:51" s="138" customFormat="1" ht="16.5" customHeight="1">
      <c r="B210" s="139"/>
      <c r="E210" s="140"/>
      <c r="F210" s="400" t="s">
        <v>284</v>
      </c>
      <c r="G210" s="400"/>
      <c r="H210" s="400"/>
      <c r="I210" s="400"/>
      <c r="K210" s="141">
        <v>8.606</v>
      </c>
      <c r="R210" s="142"/>
      <c r="T210" s="143"/>
      <c r="AA210" s="144"/>
      <c r="AT210" s="140" t="s">
        <v>144</v>
      </c>
      <c r="AU210" s="140" t="s">
        <v>139</v>
      </c>
      <c r="AV210" s="138" t="s">
        <v>139</v>
      </c>
      <c r="AW210" s="138" t="s">
        <v>30</v>
      </c>
      <c r="AX210" s="138" t="s">
        <v>72</v>
      </c>
      <c r="AY210" s="140" t="s">
        <v>133</v>
      </c>
    </row>
    <row r="211" spans="2:51" s="149" customFormat="1" ht="16.5" customHeight="1">
      <c r="B211" s="150"/>
      <c r="E211" s="151"/>
      <c r="F211" s="401" t="s">
        <v>196</v>
      </c>
      <c r="G211" s="401"/>
      <c r="H211" s="401"/>
      <c r="I211" s="401"/>
      <c r="K211" s="152">
        <v>8.831</v>
      </c>
      <c r="R211" s="153"/>
      <c r="T211" s="154"/>
      <c r="AA211" s="155"/>
      <c r="AT211" s="151" t="s">
        <v>144</v>
      </c>
      <c r="AU211" s="151" t="s">
        <v>139</v>
      </c>
      <c r="AV211" s="149" t="s">
        <v>138</v>
      </c>
      <c r="AW211" s="149" t="s">
        <v>30</v>
      </c>
      <c r="AX211" s="149" t="s">
        <v>78</v>
      </c>
      <c r="AY211" s="151" t="s">
        <v>133</v>
      </c>
    </row>
    <row r="212" spans="2:65" s="22" customFormat="1" ht="25.5" customHeight="1">
      <c r="B212" s="127"/>
      <c r="C212" s="128" t="s">
        <v>297</v>
      </c>
      <c r="D212" s="128" t="s">
        <v>134</v>
      </c>
      <c r="E212" s="129" t="s">
        <v>298</v>
      </c>
      <c r="F212" s="398" t="s">
        <v>299</v>
      </c>
      <c r="G212" s="398"/>
      <c r="H212" s="398"/>
      <c r="I212" s="398"/>
      <c r="J212" s="130" t="s">
        <v>137</v>
      </c>
      <c r="K212" s="131">
        <v>0.225</v>
      </c>
      <c r="L212" s="399">
        <v>193</v>
      </c>
      <c r="M212" s="399"/>
      <c r="N212" s="399">
        <f>ROUND(L212*K212,2)</f>
        <v>43.43</v>
      </c>
      <c r="O212" s="399"/>
      <c r="P212" s="399"/>
      <c r="Q212" s="399"/>
      <c r="R212" s="132"/>
      <c r="T212" s="133"/>
      <c r="U212" s="30" t="s">
        <v>39</v>
      </c>
      <c r="V212" s="134">
        <v>0.335</v>
      </c>
      <c r="W212" s="134">
        <f>V212*K212</f>
        <v>0.07537500000000001</v>
      </c>
      <c r="X212" s="134">
        <v>0.00037</v>
      </c>
      <c r="Y212" s="134">
        <f>X212*K212</f>
        <v>8.325E-05</v>
      </c>
      <c r="Z212" s="134">
        <v>0</v>
      </c>
      <c r="AA212" s="135">
        <f>Z212*K212</f>
        <v>0</v>
      </c>
      <c r="AR212" s="10" t="s">
        <v>192</v>
      </c>
      <c r="AT212" s="10" t="s">
        <v>134</v>
      </c>
      <c r="AU212" s="10" t="s">
        <v>139</v>
      </c>
      <c r="AY212" s="10" t="s">
        <v>133</v>
      </c>
      <c r="BE212" s="136">
        <f>IF(U212="základní",N212,0)</f>
        <v>0</v>
      </c>
      <c r="BF212" s="136">
        <f>IF(U212="snížená",N212,0)</f>
        <v>43.43</v>
      </c>
      <c r="BG212" s="136">
        <f>IF(U212="zákl. přenesená",N212,0)</f>
        <v>0</v>
      </c>
      <c r="BH212" s="136">
        <f>IF(U212="sníž. přenesená",N212,0)</f>
        <v>0</v>
      </c>
      <c r="BI212" s="136">
        <f>IF(U212="nulová",N212,0)</f>
        <v>0</v>
      </c>
      <c r="BJ212" s="10" t="s">
        <v>139</v>
      </c>
      <c r="BK212" s="136">
        <f>ROUND(L212*K212,2)</f>
        <v>43.43</v>
      </c>
      <c r="BL212" s="10" t="s">
        <v>192</v>
      </c>
      <c r="BM212" s="10" t="s">
        <v>300</v>
      </c>
    </row>
    <row r="213" spans="2:51" s="138" customFormat="1" ht="16.5" customHeight="1">
      <c r="B213" s="139"/>
      <c r="E213" s="140"/>
      <c r="F213" s="397" t="s">
        <v>296</v>
      </c>
      <c r="G213" s="397"/>
      <c r="H213" s="397"/>
      <c r="I213" s="397"/>
      <c r="K213" s="141">
        <v>0.225</v>
      </c>
      <c r="R213" s="142"/>
      <c r="T213" s="143"/>
      <c r="AA213" s="144"/>
      <c r="AT213" s="140" t="s">
        <v>144</v>
      </c>
      <c r="AU213" s="140" t="s">
        <v>139</v>
      </c>
      <c r="AV213" s="138" t="s">
        <v>139</v>
      </c>
      <c r="AW213" s="138" t="s">
        <v>30</v>
      </c>
      <c r="AX213" s="138" t="s">
        <v>78</v>
      </c>
      <c r="AY213" s="140" t="s">
        <v>133</v>
      </c>
    </row>
    <row r="214" spans="2:63" s="116" customFormat="1" ht="29.85" customHeight="1">
      <c r="B214" s="117"/>
      <c r="D214" s="126" t="s">
        <v>117</v>
      </c>
      <c r="E214" s="126"/>
      <c r="F214" s="126"/>
      <c r="G214" s="126"/>
      <c r="H214" s="126"/>
      <c r="I214" s="126"/>
      <c r="J214" s="126"/>
      <c r="K214" s="126"/>
      <c r="L214" s="126"/>
      <c r="M214" s="126"/>
      <c r="N214" s="402">
        <f>BK214</f>
        <v>2633.44</v>
      </c>
      <c r="O214" s="402"/>
      <c r="P214" s="402"/>
      <c r="Q214" s="402"/>
      <c r="R214" s="119"/>
      <c r="T214" s="120"/>
      <c r="W214" s="121">
        <f>SUM(W215:W221)</f>
        <v>5.0355</v>
      </c>
      <c r="Y214" s="121">
        <f>SUM(Y215:Y221)</f>
        <v>0.01837</v>
      </c>
      <c r="AA214" s="122">
        <f>SUM(AA215:AA221)</f>
        <v>0</v>
      </c>
      <c r="AR214" s="123" t="s">
        <v>139</v>
      </c>
      <c r="AT214" s="124" t="s">
        <v>71</v>
      </c>
      <c r="AU214" s="124" t="s">
        <v>78</v>
      </c>
      <c r="AY214" s="123" t="s">
        <v>133</v>
      </c>
      <c r="BK214" s="125">
        <f>SUM(BK215:BK221)</f>
        <v>2633.44</v>
      </c>
    </row>
    <row r="215" spans="2:65" s="22" customFormat="1" ht="25.5" customHeight="1">
      <c r="B215" s="127"/>
      <c r="C215" s="128" t="s">
        <v>301</v>
      </c>
      <c r="D215" s="128" t="s">
        <v>134</v>
      </c>
      <c r="E215" s="129" t="s">
        <v>302</v>
      </c>
      <c r="F215" s="398" t="s">
        <v>303</v>
      </c>
      <c r="G215" s="398"/>
      <c r="H215" s="398"/>
      <c r="I215" s="398"/>
      <c r="J215" s="130" t="s">
        <v>137</v>
      </c>
      <c r="K215" s="131">
        <v>29.5</v>
      </c>
      <c r="L215" s="399">
        <v>4.23</v>
      </c>
      <c r="M215" s="399"/>
      <c r="N215" s="399">
        <f>ROUND(L215*K215,2)</f>
        <v>124.79</v>
      </c>
      <c r="O215" s="399"/>
      <c r="P215" s="399"/>
      <c r="Q215" s="399"/>
      <c r="R215" s="132"/>
      <c r="T215" s="133"/>
      <c r="U215" s="30" t="s">
        <v>39</v>
      </c>
      <c r="V215" s="134">
        <v>0.012</v>
      </c>
      <c r="W215" s="134">
        <f>V215*K215</f>
        <v>0.354</v>
      </c>
      <c r="X215" s="134">
        <v>0</v>
      </c>
      <c r="Y215" s="134">
        <f>X215*K215</f>
        <v>0</v>
      </c>
      <c r="Z215" s="134">
        <v>0</v>
      </c>
      <c r="AA215" s="135">
        <f>Z215*K215</f>
        <v>0</v>
      </c>
      <c r="AR215" s="10" t="s">
        <v>192</v>
      </c>
      <c r="AT215" s="10" t="s">
        <v>134</v>
      </c>
      <c r="AU215" s="10" t="s">
        <v>139</v>
      </c>
      <c r="AY215" s="10" t="s">
        <v>133</v>
      </c>
      <c r="BE215" s="136">
        <f>IF(U215="základní",N215,0)</f>
        <v>0</v>
      </c>
      <c r="BF215" s="136">
        <f>IF(U215="snížená",N215,0)</f>
        <v>124.79</v>
      </c>
      <c r="BG215" s="136">
        <f>IF(U215="zákl. přenesená",N215,0)</f>
        <v>0</v>
      </c>
      <c r="BH215" s="136">
        <f>IF(U215="sníž. přenesená",N215,0)</f>
        <v>0</v>
      </c>
      <c r="BI215" s="136">
        <f>IF(U215="nulová",N215,0)</f>
        <v>0</v>
      </c>
      <c r="BJ215" s="10" t="s">
        <v>139</v>
      </c>
      <c r="BK215" s="136">
        <f>ROUND(L215*K215,2)</f>
        <v>124.79</v>
      </c>
      <c r="BL215" s="10" t="s">
        <v>192</v>
      </c>
      <c r="BM215" s="10" t="s">
        <v>304</v>
      </c>
    </row>
    <row r="216" spans="2:51" s="138" customFormat="1" ht="16.5" customHeight="1">
      <c r="B216" s="139"/>
      <c r="E216" s="140"/>
      <c r="F216" s="397" t="s">
        <v>305</v>
      </c>
      <c r="G216" s="397"/>
      <c r="H216" s="397"/>
      <c r="I216" s="397"/>
      <c r="K216" s="141">
        <v>29.5</v>
      </c>
      <c r="R216" s="142"/>
      <c r="T216" s="143"/>
      <c r="AA216" s="144"/>
      <c r="AT216" s="140" t="s">
        <v>144</v>
      </c>
      <c r="AU216" s="140" t="s">
        <v>139</v>
      </c>
      <c r="AV216" s="138" t="s">
        <v>139</v>
      </c>
      <c r="AW216" s="138" t="s">
        <v>30</v>
      </c>
      <c r="AX216" s="138" t="s">
        <v>78</v>
      </c>
      <c r="AY216" s="140" t="s">
        <v>133</v>
      </c>
    </row>
    <row r="217" spans="2:65" s="22" customFormat="1" ht="38.25" customHeight="1">
      <c r="B217" s="127"/>
      <c r="C217" s="128" t="s">
        <v>306</v>
      </c>
      <c r="D217" s="128" t="s">
        <v>134</v>
      </c>
      <c r="E217" s="129" t="s">
        <v>307</v>
      </c>
      <c r="F217" s="398" t="s">
        <v>308</v>
      </c>
      <c r="G217" s="398"/>
      <c r="H217" s="398"/>
      <c r="I217" s="398"/>
      <c r="J217" s="130" t="s">
        <v>234</v>
      </c>
      <c r="K217" s="131">
        <v>10</v>
      </c>
      <c r="L217" s="399">
        <v>30.5</v>
      </c>
      <c r="M217" s="399"/>
      <c r="N217" s="399">
        <f>ROUND(L217*K217,2)</f>
        <v>305</v>
      </c>
      <c r="O217" s="399"/>
      <c r="P217" s="399"/>
      <c r="Q217" s="399"/>
      <c r="R217" s="132"/>
      <c r="T217" s="133"/>
      <c r="U217" s="30" t="s">
        <v>39</v>
      </c>
      <c r="V217" s="134">
        <v>0.064</v>
      </c>
      <c r="W217" s="134">
        <f>V217*K217</f>
        <v>0.64</v>
      </c>
      <c r="X217" s="134">
        <v>0.00048</v>
      </c>
      <c r="Y217" s="134">
        <f>X217*K217</f>
        <v>0.0048000000000000004</v>
      </c>
      <c r="Z217" s="134">
        <v>0</v>
      </c>
      <c r="AA217" s="135">
        <f>Z217*K217</f>
        <v>0</v>
      </c>
      <c r="AR217" s="10" t="s">
        <v>192</v>
      </c>
      <c r="AT217" s="10" t="s">
        <v>134</v>
      </c>
      <c r="AU217" s="10" t="s">
        <v>139</v>
      </c>
      <c r="AY217" s="10" t="s">
        <v>133</v>
      </c>
      <c r="BE217" s="136">
        <f>IF(U217="základní",N217,0)</f>
        <v>0</v>
      </c>
      <c r="BF217" s="136">
        <f>IF(U217="snížená",N217,0)</f>
        <v>305</v>
      </c>
      <c r="BG217" s="136">
        <f>IF(U217="zákl. přenesená",N217,0)</f>
        <v>0</v>
      </c>
      <c r="BH217" s="136">
        <f>IF(U217="sníž. přenesená",N217,0)</f>
        <v>0</v>
      </c>
      <c r="BI217" s="136">
        <f>IF(U217="nulová",N217,0)</f>
        <v>0</v>
      </c>
      <c r="BJ217" s="10" t="s">
        <v>139</v>
      </c>
      <c r="BK217" s="136">
        <f>ROUND(L217*K217,2)</f>
        <v>305</v>
      </c>
      <c r="BL217" s="10" t="s">
        <v>192</v>
      </c>
      <c r="BM217" s="10" t="s">
        <v>309</v>
      </c>
    </row>
    <row r="218" spans="2:65" s="22" customFormat="1" ht="25.5" customHeight="1">
      <c r="B218" s="127"/>
      <c r="C218" s="128" t="s">
        <v>310</v>
      </c>
      <c r="D218" s="128" t="s">
        <v>134</v>
      </c>
      <c r="E218" s="129" t="s">
        <v>311</v>
      </c>
      <c r="F218" s="398" t="s">
        <v>312</v>
      </c>
      <c r="G218" s="398"/>
      <c r="H218" s="398"/>
      <c r="I218" s="398"/>
      <c r="J218" s="130" t="s">
        <v>137</v>
      </c>
      <c r="K218" s="131">
        <v>29.5</v>
      </c>
      <c r="L218" s="399">
        <v>13.7</v>
      </c>
      <c r="M218" s="399"/>
      <c r="N218" s="399">
        <f>ROUND(L218*K218,2)</f>
        <v>404.15</v>
      </c>
      <c r="O218" s="399"/>
      <c r="P218" s="399"/>
      <c r="Q218" s="399"/>
      <c r="R218" s="132"/>
      <c r="T218" s="133"/>
      <c r="U218" s="30" t="s">
        <v>39</v>
      </c>
      <c r="V218" s="134">
        <v>0.033</v>
      </c>
      <c r="W218" s="134">
        <f>V218*K218</f>
        <v>0.9735</v>
      </c>
      <c r="X218" s="134">
        <v>0.0002</v>
      </c>
      <c r="Y218" s="134">
        <f>X218*K218</f>
        <v>0.0059</v>
      </c>
      <c r="Z218" s="134">
        <v>0</v>
      </c>
      <c r="AA218" s="135">
        <f>Z218*K218</f>
        <v>0</v>
      </c>
      <c r="AR218" s="10" t="s">
        <v>192</v>
      </c>
      <c r="AT218" s="10" t="s">
        <v>134</v>
      </c>
      <c r="AU218" s="10" t="s">
        <v>139</v>
      </c>
      <c r="AY218" s="10" t="s">
        <v>133</v>
      </c>
      <c r="BE218" s="136">
        <f>IF(U218="základní",N218,0)</f>
        <v>0</v>
      </c>
      <c r="BF218" s="136">
        <f>IF(U218="snížená",N218,0)</f>
        <v>404.15</v>
      </c>
      <c r="BG218" s="136">
        <f>IF(U218="zákl. přenesená",N218,0)</f>
        <v>0</v>
      </c>
      <c r="BH218" s="136">
        <f>IF(U218="sníž. přenesená",N218,0)</f>
        <v>0</v>
      </c>
      <c r="BI218" s="136">
        <f>IF(U218="nulová",N218,0)</f>
        <v>0</v>
      </c>
      <c r="BJ218" s="10" t="s">
        <v>139</v>
      </c>
      <c r="BK218" s="136">
        <f>ROUND(L218*K218,2)</f>
        <v>404.15</v>
      </c>
      <c r="BL218" s="10" t="s">
        <v>192</v>
      </c>
      <c r="BM218" s="10" t="s">
        <v>313</v>
      </c>
    </row>
    <row r="219" spans="2:51" s="138" customFormat="1" ht="16.5" customHeight="1">
      <c r="B219" s="139"/>
      <c r="E219" s="140"/>
      <c r="F219" s="397" t="s">
        <v>305</v>
      </c>
      <c r="G219" s="397"/>
      <c r="H219" s="397"/>
      <c r="I219" s="397"/>
      <c r="K219" s="141">
        <v>29.5</v>
      </c>
      <c r="R219" s="142"/>
      <c r="T219" s="143"/>
      <c r="AA219" s="144"/>
      <c r="AT219" s="140" t="s">
        <v>144</v>
      </c>
      <c r="AU219" s="140" t="s">
        <v>139</v>
      </c>
      <c r="AV219" s="138" t="s">
        <v>139</v>
      </c>
      <c r="AW219" s="138" t="s">
        <v>30</v>
      </c>
      <c r="AX219" s="138" t="s">
        <v>78</v>
      </c>
      <c r="AY219" s="140" t="s">
        <v>133</v>
      </c>
    </row>
    <row r="220" spans="2:65" s="22" customFormat="1" ht="38.25" customHeight="1">
      <c r="B220" s="127"/>
      <c r="C220" s="128" t="s">
        <v>314</v>
      </c>
      <c r="D220" s="128" t="s">
        <v>134</v>
      </c>
      <c r="E220" s="129" t="s">
        <v>315</v>
      </c>
      <c r="F220" s="398" t="s">
        <v>316</v>
      </c>
      <c r="G220" s="398"/>
      <c r="H220" s="398"/>
      <c r="I220" s="398"/>
      <c r="J220" s="130" t="s">
        <v>137</v>
      </c>
      <c r="K220" s="131">
        <v>29.5</v>
      </c>
      <c r="L220" s="399">
        <v>61</v>
      </c>
      <c r="M220" s="399"/>
      <c r="N220" s="399">
        <f>ROUND(L220*K220,2)</f>
        <v>1799.5</v>
      </c>
      <c r="O220" s="399"/>
      <c r="P220" s="399"/>
      <c r="Q220" s="399"/>
      <c r="R220" s="132"/>
      <c r="T220" s="133"/>
      <c r="U220" s="30" t="s">
        <v>39</v>
      </c>
      <c r="V220" s="134">
        <v>0.104</v>
      </c>
      <c r="W220" s="134">
        <f>V220*K220</f>
        <v>3.068</v>
      </c>
      <c r="X220" s="134">
        <v>0.00026</v>
      </c>
      <c r="Y220" s="134">
        <f>X220*K220</f>
        <v>0.00767</v>
      </c>
      <c r="Z220" s="134">
        <v>0</v>
      </c>
      <c r="AA220" s="135">
        <f>Z220*K220</f>
        <v>0</v>
      </c>
      <c r="AR220" s="10" t="s">
        <v>192</v>
      </c>
      <c r="AT220" s="10" t="s">
        <v>134</v>
      </c>
      <c r="AU220" s="10" t="s">
        <v>139</v>
      </c>
      <c r="AY220" s="10" t="s">
        <v>133</v>
      </c>
      <c r="BE220" s="136">
        <f>IF(U220="základní",N220,0)</f>
        <v>0</v>
      </c>
      <c r="BF220" s="136">
        <f>IF(U220="snížená",N220,0)</f>
        <v>1799.5</v>
      </c>
      <c r="BG220" s="136">
        <f>IF(U220="zákl. přenesená",N220,0)</f>
        <v>0</v>
      </c>
      <c r="BH220" s="136">
        <f>IF(U220="sníž. přenesená",N220,0)</f>
        <v>0</v>
      </c>
      <c r="BI220" s="136">
        <f>IF(U220="nulová",N220,0)</f>
        <v>0</v>
      </c>
      <c r="BJ220" s="10" t="s">
        <v>139</v>
      </c>
      <c r="BK220" s="136">
        <f>ROUND(L220*K220,2)</f>
        <v>1799.5</v>
      </c>
      <c r="BL220" s="10" t="s">
        <v>192</v>
      </c>
      <c r="BM220" s="10" t="s">
        <v>317</v>
      </c>
    </row>
    <row r="221" spans="2:51" s="138" customFormat="1" ht="16.5" customHeight="1">
      <c r="B221" s="139"/>
      <c r="E221" s="140"/>
      <c r="F221" s="397" t="s">
        <v>305</v>
      </c>
      <c r="G221" s="397"/>
      <c r="H221" s="397"/>
      <c r="I221" s="397"/>
      <c r="K221" s="141">
        <v>29.5</v>
      </c>
      <c r="R221" s="142"/>
      <c r="T221" s="156"/>
      <c r="U221" s="157"/>
      <c r="V221" s="157"/>
      <c r="W221" s="157"/>
      <c r="X221" s="157"/>
      <c r="Y221" s="157"/>
      <c r="Z221" s="157"/>
      <c r="AA221" s="158"/>
      <c r="AT221" s="140" t="s">
        <v>144</v>
      </c>
      <c r="AU221" s="140" t="s">
        <v>139</v>
      </c>
      <c r="AV221" s="138" t="s">
        <v>139</v>
      </c>
      <c r="AW221" s="138" t="s">
        <v>30</v>
      </c>
      <c r="AX221" s="138" t="s">
        <v>78</v>
      </c>
      <c r="AY221" s="140" t="s">
        <v>133</v>
      </c>
    </row>
    <row r="222" spans="2:18" s="22" customFormat="1" ht="6.95" customHeight="1"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</row>
  </sheetData>
  <mergeCells count="241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L125:M125"/>
    <mergeCell ref="N125:Q125"/>
    <mergeCell ref="F126:I126"/>
    <mergeCell ref="F127:I127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N149:Q149"/>
    <mergeCell ref="N150:Q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F159:I159"/>
    <mergeCell ref="L159:M159"/>
    <mergeCell ref="N159:Q159"/>
    <mergeCell ref="N160:Q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N192:Q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13:I213"/>
    <mergeCell ref="N214:Q214"/>
    <mergeCell ref="F215:I215"/>
    <mergeCell ref="L215:M215"/>
    <mergeCell ref="N215:Q215"/>
    <mergeCell ref="F221:I221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L220:M220"/>
    <mergeCell ref="N220:Q220"/>
  </mergeCells>
  <hyperlinks>
    <hyperlink ref="F1" location="C2" display="1) Krycí list rozpočtu"/>
    <hyperlink ref="H1" location="C86" display="2) Rekapitulace rozpočtu"/>
    <hyperlink ref="L1" location="C121" display="3) Rozpočet"/>
    <hyperlink ref="S1" location="'Rekapitulace stavby'!C2" display="Rekapitulace stavby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60"/>
  <sheetViews>
    <sheetView showGridLines="0" tabSelected="1" workbookViewId="0" topLeftCell="A1">
      <pane ySplit="1" topLeftCell="A106" activePane="bottomLeft" state="frozen"/>
      <selection pane="bottomLeft" activeCell="L146" sqref="L146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5.33203125" style="0" customWidth="1"/>
    <col min="4" max="4" width="4.33203125" style="0" customWidth="1"/>
    <col min="5" max="5" width="17.16015625" style="159" customWidth="1"/>
    <col min="6" max="7" width="11.16015625" style="0" customWidth="1"/>
    <col min="8" max="8" width="12.5" style="0" customWidth="1"/>
    <col min="10" max="10" width="5.16015625" style="159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6.5" style="160" customWidth="1"/>
    <col min="30" max="30" width="15" style="160" customWidth="1"/>
    <col min="31" max="31" width="16.33203125" style="0" customWidth="1"/>
    <col min="44" max="65" width="9.33203125" style="0" hidden="1" customWidth="1"/>
  </cols>
  <sheetData>
    <row r="1" spans="1:66" ht="21.95" customHeight="1">
      <c r="A1" s="8"/>
      <c r="B1" s="5"/>
      <c r="C1" s="5"/>
      <c r="D1" s="6" t="s">
        <v>1</v>
      </c>
      <c r="E1" s="161"/>
      <c r="F1" s="7" t="s">
        <v>88</v>
      </c>
      <c r="G1" s="7"/>
      <c r="H1" s="421" t="s">
        <v>89</v>
      </c>
      <c r="I1" s="421"/>
      <c r="J1" s="421"/>
      <c r="K1" s="421"/>
      <c r="L1" s="7" t="s">
        <v>90</v>
      </c>
      <c r="M1" s="5"/>
      <c r="N1" s="5"/>
      <c r="O1" s="6" t="s">
        <v>91</v>
      </c>
      <c r="P1" s="5"/>
      <c r="Q1" s="5"/>
      <c r="R1" s="5"/>
      <c r="S1" s="7" t="s">
        <v>92</v>
      </c>
      <c r="T1" s="7"/>
      <c r="U1" s="8"/>
      <c r="V1" s="8"/>
      <c r="W1" s="8"/>
      <c r="X1" s="8"/>
      <c r="Y1" s="8"/>
      <c r="Z1" s="8"/>
      <c r="AA1" s="8"/>
      <c r="AB1" s="8"/>
      <c r="AC1" s="162"/>
      <c r="AD1" s="162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3:46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394" t="s">
        <v>7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T2" s="10" t="s">
        <v>79</v>
      </c>
    </row>
    <row r="3" spans="2:46" ht="6.95" customHeight="1">
      <c r="B3" s="11"/>
      <c r="C3" s="12"/>
      <c r="D3" s="12"/>
      <c r="E3" s="163"/>
      <c r="F3" s="12"/>
      <c r="G3" s="12"/>
      <c r="H3" s="12"/>
      <c r="I3" s="12"/>
      <c r="J3" s="163"/>
      <c r="K3" s="12"/>
      <c r="L3" s="12"/>
      <c r="M3" s="12"/>
      <c r="N3" s="12"/>
      <c r="O3" s="12"/>
      <c r="P3" s="12"/>
      <c r="Q3" s="12"/>
      <c r="R3" s="13"/>
      <c r="AT3" s="10" t="s">
        <v>78</v>
      </c>
    </row>
    <row r="4" spans="2:46" ht="36.95" customHeight="1">
      <c r="B4" s="14"/>
      <c r="C4" s="386" t="s">
        <v>94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15"/>
      <c r="T4" s="16" t="s">
        <v>12</v>
      </c>
      <c r="AT4" s="10" t="s">
        <v>5</v>
      </c>
    </row>
    <row r="5" spans="2:18" ht="6.95" customHeight="1">
      <c r="B5" s="14"/>
      <c r="R5" s="15"/>
    </row>
    <row r="6" spans="2:18" ht="25.5" customHeight="1">
      <c r="B6" s="14"/>
      <c r="D6" s="19" t="s">
        <v>16</v>
      </c>
      <c r="F6" s="410" t="str">
        <f>'Rekapitulace stavby'!K6</f>
        <v>statické zajištění podzemí pod budovou čp. 1 v Českém Brodě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R6" s="15"/>
    </row>
    <row r="7" spans="2:30" s="22" customFormat="1" ht="32.85" customHeight="1">
      <c r="B7" s="23"/>
      <c r="D7" s="18" t="s">
        <v>95</v>
      </c>
      <c r="E7" s="164"/>
      <c r="F7" s="396" t="s">
        <v>17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R7" s="24"/>
      <c r="AC7" s="165"/>
      <c r="AD7" s="165"/>
    </row>
    <row r="8" spans="2:30" s="22" customFormat="1" ht="14.45" customHeight="1">
      <c r="B8" s="23"/>
      <c r="D8" s="19" t="s">
        <v>18</v>
      </c>
      <c r="E8" s="164"/>
      <c r="F8" s="3"/>
      <c r="J8" s="164"/>
      <c r="M8" s="19" t="s">
        <v>19</v>
      </c>
      <c r="O8" s="3"/>
      <c r="R8" s="24"/>
      <c r="AC8" s="165"/>
      <c r="AD8" s="165"/>
    </row>
    <row r="9" spans="2:30" s="22" customFormat="1" ht="14.45" customHeight="1">
      <c r="B9" s="23"/>
      <c r="D9" s="19" t="s">
        <v>20</v>
      </c>
      <c r="E9" s="164"/>
      <c r="F9" s="3" t="s">
        <v>21</v>
      </c>
      <c r="J9" s="164"/>
      <c r="M9" s="19" t="s">
        <v>22</v>
      </c>
      <c r="O9" s="411" t="str">
        <f>'Rekapitulace stavby'!AN8</f>
        <v>26. 11. v2023</v>
      </c>
      <c r="P9" s="411"/>
      <c r="R9" s="24"/>
      <c r="AC9" s="165"/>
      <c r="AD9" s="165"/>
    </row>
    <row r="10" spans="2:30" s="22" customFormat="1" ht="10.9" customHeight="1">
      <c r="B10" s="23"/>
      <c r="E10" s="164"/>
      <c r="J10" s="164"/>
      <c r="R10" s="24"/>
      <c r="AC10" s="165"/>
      <c r="AD10" s="165"/>
    </row>
    <row r="11" spans="2:30" s="22" customFormat="1" ht="14.45" customHeight="1">
      <c r="B11" s="23"/>
      <c r="D11" s="19" t="s">
        <v>24</v>
      </c>
      <c r="E11" s="164"/>
      <c r="F11" s="22" t="s">
        <v>941</v>
      </c>
      <c r="J11" s="164"/>
      <c r="M11" s="19" t="s">
        <v>25</v>
      </c>
      <c r="O11" s="395">
        <v>235334</v>
      </c>
      <c r="P11" s="395"/>
      <c r="R11" s="24"/>
      <c r="AC11" s="165"/>
      <c r="AD11" s="165"/>
    </row>
    <row r="12" spans="2:30" s="22" customFormat="1" ht="18" customHeight="1">
      <c r="B12" s="23"/>
      <c r="E12" s="166" t="str">
        <f>IF('Rekapitulace stavby'!E11="","",'Rekapitulace stavby'!E11)</f>
        <v xml:space="preserve"> </v>
      </c>
      <c r="J12" s="164"/>
      <c r="M12" s="19" t="s">
        <v>27</v>
      </c>
      <c r="O12" s="395" t="s">
        <v>942</v>
      </c>
      <c r="P12" s="395"/>
      <c r="R12" s="24"/>
      <c r="AC12" s="165"/>
      <c r="AD12" s="165"/>
    </row>
    <row r="13" spans="2:30" s="22" customFormat="1" ht="6.95" customHeight="1">
      <c r="B13" s="23"/>
      <c r="E13" s="164"/>
      <c r="J13" s="164"/>
      <c r="R13" s="24"/>
      <c r="AC13" s="165"/>
      <c r="AD13" s="165"/>
    </row>
    <row r="14" spans="2:30" s="22" customFormat="1" ht="14.45" customHeight="1">
      <c r="B14" s="23"/>
      <c r="D14" s="19" t="s">
        <v>28</v>
      </c>
      <c r="E14" s="164"/>
      <c r="J14" s="164"/>
      <c r="M14" s="19" t="s">
        <v>25</v>
      </c>
      <c r="O14" s="395" t="str">
        <f>IF('Rekapitulace stavby'!AN13="","",'Rekapitulace stavby'!AN13)</f>
        <v/>
      </c>
      <c r="P14" s="395"/>
      <c r="R14" s="24"/>
      <c r="AC14" s="165"/>
      <c r="AD14" s="165"/>
    </row>
    <row r="15" spans="2:30" s="22" customFormat="1" ht="18" customHeight="1">
      <c r="B15" s="23"/>
      <c r="E15" s="166" t="str">
        <f>IF('Rekapitulace stavby'!E14="","",'Rekapitulace stavby'!E14)</f>
        <v xml:space="preserve"> </v>
      </c>
      <c r="J15" s="164"/>
      <c r="M15" s="19" t="s">
        <v>27</v>
      </c>
      <c r="O15" s="395" t="str">
        <f>IF('Rekapitulace stavby'!AN14="","",'Rekapitulace stavby'!AN14)</f>
        <v/>
      </c>
      <c r="P15" s="395"/>
      <c r="R15" s="24"/>
      <c r="AC15" s="165"/>
      <c r="AD15" s="165"/>
    </row>
    <row r="16" spans="2:30" s="22" customFormat="1" ht="6.95" customHeight="1">
      <c r="B16" s="23"/>
      <c r="E16" s="164"/>
      <c r="J16" s="164"/>
      <c r="R16" s="24"/>
      <c r="AC16" s="165"/>
      <c r="AD16" s="165"/>
    </row>
    <row r="17" spans="2:30" s="22" customFormat="1" ht="14.45" customHeight="1">
      <c r="B17" s="23"/>
      <c r="D17" s="19" t="s">
        <v>29</v>
      </c>
      <c r="E17" s="164"/>
      <c r="F17" s="22" t="s">
        <v>938</v>
      </c>
      <c r="J17" s="164"/>
      <c r="M17" s="19" t="s">
        <v>25</v>
      </c>
      <c r="O17" s="395">
        <f>IF('Rekapitulace stavby'!AN16="","",'Rekapitulace stavby'!AN16)</f>
        <v>28732804</v>
      </c>
      <c r="P17" s="395"/>
      <c r="R17" s="24"/>
      <c r="AC17" s="165"/>
      <c r="AD17" s="165"/>
    </row>
    <row r="18" spans="2:30" s="22" customFormat="1" ht="18" customHeight="1">
      <c r="B18" s="23"/>
      <c r="E18" s="166" t="str">
        <f>IF('Rekapitulace stavby'!E17="","",'Rekapitulace stavby'!E17)</f>
        <v xml:space="preserve"> </v>
      </c>
      <c r="J18" s="164"/>
      <c r="M18" s="19" t="s">
        <v>27</v>
      </c>
      <c r="O18" s="395" t="str">
        <f>IF('Rekapitulace stavby'!AN17="","",'Rekapitulace stavby'!AN17)</f>
        <v>CZ28732804</v>
      </c>
      <c r="P18" s="395"/>
      <c r="R18" s="24"/>
      <c r="AC18" s="165"/>
      <c r="AD18" s="165"/>
    </row>
    <row r="19" spans="2:30" s="22" customFormat="1" ht="6.95" customHeight="1">
      <c r="B19" s="23"/>
      <c r="E19" s="164"/>
      <c r="J19" s="164"/>
      <c r="R19" s="24"/>
      <c r="AC19" s="165"/>
      <c r="AD19" s="165"/>
    </row>
    <row r="20" spans="2:30" s="22" customFormat="1" ht="14.45" customHeight="1">
      <c r="B20" s="23"/>
      <c r="D20" s="19" t="s">
        <v>31</v>
      </c>
      <c r="E20" s="164"/>
      <c r="J20" s="164"/>
      <c r="M20" s="19" t="s">
        <v>25</v>
      </c>
      <c r="O20" s="395" t="str">
        <f>IF('Rekapitulace stavby'!AN19="","",'Rekapitulace stavby'!AN19)</f>
        <v/>
      </c>
      <c r="P20" s="395"/>
      <c r="R20" s="24"/>
      <c r="AC20" s="165"/>
      <c r="AD20" s="165"/>
    </row>
    <row r="21" spans="2:30" s="22" customFormat="1" ht="18" customHeight="1">
      <c r="B21" s="23"/>
      <c r="E21" s="166" t="str">
        <f>IF('Rekapitulace stavby'!E20="","",'Rekapitulace stavby'!E20)</f>
        <v xml:space="preserve"> </v>
      </c>
      <c r="J21" s="164"/>
      <c r="M21" s="19" t="s">
        <v>27</v>
      </c>
      <c r="O21" s="395" t="str">
        <f>IF('Rekapitulace stavby'!AN20="","",'Rekapitulace stavby'!AN20)</f>
        <v/>
      </c>
      <c r="P21" s="395"/>
      <c r="R21" s="24"/>
      <c r="AC21" s="165"/>
      <c r="AD21" s="165"/>
    </row>
    <row r="22" spans="2:30" s="22" customFormat="1" ht="6.95" customHeight="1">
      <c r="B22" s="23"/>
      <c r="E22" s="164"/>
      <c r="J22" s="164"/>
      <c r="R22" s="24"/>
      <c r="AC22" s="165"/>
      <c r="AD22" s="165"/>
    </row>
    <row r="23" spans="2:30" s="22" customFormat="1" ht="14.45" customHeight="1">
      <c r="B23" s="23"/>
      <c r="D23" s="19" t="s">
        <v>32</v>
      </c>
      <c r="E23" s="164"/>
      <c r="J23" s="164"/>
      <c r="R23" s="24"/>
      <c r="AC23" s="165"/>
      <c r="AD23" s="165"/>
    </row>
    <row r="24" spans="2:30" s="22" customFormat="1" ht="16.5" customHeight="1">
      <c r="B24" s="23"/>
      <c r="E24" s="452"/>
      <c r="F24" s="452"/>
      <c r="G24" s="452"/>
      <c r="H24" s="452"/>
      <c r="I24" s="452"/>
      <c r="J24" s="452"/>
      <c r="K24" s="452"/>
      <c r="L24" s="452"/>
      <c r="R24" s="24"/>
      <c r="AC24" s="165"/>
      <c r="AD24" s="165"/>
    </row>
    <row r="25" spans="2:30" s="22" customFormat="1" ht="6.95" customHeight="1">
      <c r="B25" s="23"/>
      <c r="E25" s="164"/>
      <c r="J25" s="164"/>
      <c r="R25" s="24"/>
      <c r="AC25" s="165"/>
      <c r="AD25" s="165"/>
    </row>
    <row r="26" spans="2:30" s="22" customFormat="1" ht="6.95" customHeight="1">
      <c r="B26" s="23"/>
      <c r="D26" s="37"/>
      <c r="E26" s="167"/>
      <c r="F26" s="37"/>
      <c r="G26" s="37"/>
      <c r="H26" s="37"/>
      <c r="I26" s="37"/>
      <c r="J26" s="167"/>
      <c r="K26" s="37"/>
      <c r="L26" s="37"/>
      <c r="M26" s="37"/>
      <c r="N26" s="37"/>
      <c r="O26" s="37"/>
      <c r="P26" s="37"/>
      <c r="R26" s="24"/>
      <c r="AC26" s="165"/>
      <c r="AD26" s="165"/>
    </row>
    <row r="27" spans="2:30" s="22" customFormat="1" ht="14.45" customHeight="1">
      <c r="B27" s="23"/>
      <c r="D27" s="90" t="s">
        <v>98</v>
      </c>
      <c r="E27" s="164"/>
      <c r="J27" s="164"/>
      <c r="M27" s="391">
        <f>N79</f>
        <v>0</v>
      </c>
      <c r="N27" s="391"/>
      <c r="O27" s="391"/>
      <c r="P27" s="391"/>
      <c r="R27" s="24"/>
      <c r="AC27" s="165"/>
      <c r="AD27" s="165"/>
    </row>
    <row r="28" spans="2:30" s="22" customFormat="1" ht="14.45" customHeight="1">
      <c r="B28" s="23"/>
      <c r="D28" s="21" t="s">
        <v>99</v>
      </c>
      <c r="E28" s="164"/>
      <c r="J28" s="164"/>
      <c r="M28" s="391">
        <f>N89</f>
        <v>0</v>
      </c>
      <c r="N28" s="391"/>
      <c r="O28" s="391"/>
      <c r="P28" s="391"/>
      <c r="R28" s="24"/>
      <c r="AC28" s="165"/>
      <c r="AD28" s="165"/>
    </row>
    <row r="29" spans="2:30" s="22" customFormat="1" ht="6.95" customHeight="1">
      <c r="B29" s="23"/>
      <c r="E29" s="164"/>
      <c r="J29" s="164"/>
      <c r="R29" s="24"/>
      <c r="AC29" s="165"/>
      <c r="AD29" s="165"/>
    </row>
    <row r="30" spans="2:30" s="22" customFormat="1" ht="25.5" customHeight="1">
      <c r="B30" s="23"/>
      <c r="D30" s="91" t="s">
        <v>35</v>
      </c>
      <c r="E30" s="164"/>
      <c r="J30" s="164"/>
      <c r="M30" s="420">
        <f>ROUND(M27+M28,2)</f>
        <v>0</v>
      </c>
      <c r="N30" s="420"/>
      <c r="O30" s="420"/>
      <c r="P30" s="420"/>
      <c r="R30" s="24"/>
      <c r="AC30" s="165"/>
      <c r="AD30" s="165"/>
    </row>
    <row r="31" spans="2:30" s="22" customFormat="1" ht="6.95" customHeight="1">
      <c r="B31" s="23"/>
      <c r="D31" s="37"/>
      <c r="E31" s="167"/>
      <c r="F31" s="37"/>
      <c r="G31" s="37"/>
      <c r="H31" s="37"/>
      <c r="I31" s="37"/>
      <c r="J31" s="167"/>
      <c r="K31" s="37"/>
      <c r="L31" s="37"/>
      <c r="M31" s="37"/>
      <c r="N31" s="37"/>
      <c r="O31" s="37"/>
      <c r="P31" s="37"/>
      <c r="R31" s="24"/>
      <c r="AC31" s="165"/>
      <c r="AD31" s="165"/>
    </row>
    <row r="32" spans="2:30" s="22" customFormat="1" ht="14.45" customHeight="1">
      <c r="B32" s="23"/>
      <c r="D32" s="29" t="s">
        <v>36</v>
      </c>
      <c r="E32" s="30" t="s">
        <v>37</v>
      </c>
      <c r="F32" s="2">
        <v>0.21</v>
      </c>
      <c r="G32" s="92" t="s">
        <v>38</v>
      </c>
      <c r="H32" s="418">
        <f>SUM(M30)</f>
        <v>0</v>
      </c>
      <c r="I32" s="418"/>
      <c r="J32" s="418"/>
      <c r="M32" s="418">
        <f>PRODUCT(H32)*0.21</f>
        <v>0</v>
      </c>
      <c r="N32" s="418"/>
      <c r="O32" s="418"/>
      <c r="P32" s="418"/>
      <c r="R32" s="24"/>
      <c r="AC32" s="165"/>
      <c r="AD32" s="165"/>
    </row>
    <row r="33" spans="2:30" s="22" customFormat="1" ht="14.45" customHeight="1">
      <c r="B33" s="23"/>
      <c r="E33" s="30" t="s">
        <v>39</v>
      </c>
      <c r="F33" s="2">
        <v>0.15</v>
      </c>
      <c r="G33" s="92" t="s">
        <v>38</v>
      </c>
      <c r="H33" s="418">
        <v>0</v>
      </c>
      <c r="I33" s="418"/>
      <c r="J33" s="418"/>
      <c r="M33" s="418">
        <v>0</v>
      </c>
      <c r="N33" s="418"/>
      <c r="O33" s="418"/>
      <c r="P33" s="418"/>
      <c r="R33" s="24"/>
      <c r="AC33" s="165"/>
      <c r="AD33" s="165"/>
    </row>
    <row r="34" spans="2:30" s="22" customFormat="1" ht="14.45" customHeight="1" hidden="1">
      <c r="B34" s="23"/>
      <c r="E34" s="30" t="s">
        <v>40</v>
      </c>
      <c r="F34" s="2">
        <v>0.21</v>
      </c>
      <c r="G34" s="92" t="s">
        <v>38</v>
      </c>
      <c r="H34" s="418">
        <f>ROUND((SUM(BG89:BG90)+SUM(BG108:BG153)),2)</f>
        <v>0</v>
      </c>
      <c r="I34" s="418"/>
      <c r="J34" s="418"/>
      <c r="M34" s="418">
        <v>0</v>
      </c>
      <c r="N34" s="418"/>
      <c r="O34" s="418"/>
      <c r="P34" s="418"/>
      <c r="R34" s="24"/>
      <c r="AC34" s="165"/>
      <c r="AD34" s="165"/>
    </row>
    <row r="35" spans="2:30" s="22" customFormat="1" ht="14.45" customHeight="1" hidden="1">
      <c r="B35" s="23"/>
      <c r="E35" s="30" t="s">
        <v>41</v>
      </c>
      <c r="F35" s="2">
        <v>0.15</v>
      </c>
      <c r="G35" s="92" t="s">
        <v>38</v>
      </c>
      <c r="H35" s="418">
        <f>ROUND((SUM(BH89:BH90)+SUM(BH108:BH153)),2)</f>
        <v>0</v>
      </c>
      <c r="I35" s="418"/>
      <c r="J35" s="418"/>
      <c r="M35" s="418">
        <v>0</v>
      </c>
      <c r="N35" s="418"/>
      <c r="O35" s="418"/>
      <c r="P35" s="418"/>
      <c r="R35" s="24"/>
      <c r="AC35" s="165"/>
      <c r="AD35" s="165"/>
    </row>
    <row r="36" spans="2:30" s="22" customFormat="1" ht="14.45" customHeight="1" hidden="1">
      <c r="B36" s="23"/>
      <c r="E36" s="30" t="s">
        <v>42</v>
      </c>
      <c r="F36" s="2">
        <v>0</v>
      </c>
      <c r="G36" s="92" t="s">
        <v>38</v>
      </c>
      <c r="H36" s="418">
        <f>ROUND((SUM(BI89:BI90)+SUM(BI108:BI153)),2)</f>
        <v>0</v>
      </c>
      <c r="I36" s="418"/>
      <c r="J36" s="418"/>
      <c r="M36" s="418">
        <v>0</v>
      </c>
      <c r="N36" s="418"/>
      <c r="O36" s="418"/>
      <c r="P36" s="418"/>
      <c r="R36" s="24"/>
      <c r="AC36" s="165"/>
      <c r="AD36" s="165"/>
    </row>
    <row r="37" spans="2:30" s="22" customFormat="1" ht="6.95" customHeight="1">
      <c r="B37" s="23"/>
      <c r="E37" s="164"/>
      <c r="J37" s="164"/>
      <c r="R37" s="24"/>
      <c r="AC37" s="165"/>
      <c r="AD37" s="165"/>
    </row>
    <row r="38" spans="2:30" s="22" customFormat="1" ht="25.5" customHeight="1">
      <c r="B38" s="23"/>
      <c r="C38" s="89"/>
      <c r="D38" s="93" t="s">
        <v>43</v>
      </c>
      <c r="E38" s="168"/>
      <c r="F38" s="60"/>
      <c r="G38" s="94" t="s">
        <v>44</v>
      </c>
      <c r="H38" s="95" t="s">
        <v>45</v>
      </c>
      <c r="I38" s="60"/>
      <c r="J38" s="168"/>
      <c r="K38" s="60"/>
      <c r="L38" s="419">
        <f>SUM(M30:Q32)</f>
        <v>0</v>
      </c>
      <c r="M38" s="419"/>
      <c r="N38" s="419"/>
      <c r="O38" s="419"/>
      <c r="P38" s="419"/>
      <c r="Q38" s="89"/>
      <c r="R38" s="24"/>
      <c r="AC38" s="165"/>
      <c r="AD38" s="165"/>
    </row>
    <row r="39" spans="2:30" s="22" customFormat="1" ht="14.45" customHeight="1">
      <c r="B39" s="23"/>
      <c r="E39" s="164"/>
      <c r="J39" s="164"/>
      <c r="R39" s="24"/>
      <c r="AC39" s="165"/>
      <c r="AD39" s="165"/>
    </row>
    <row r="40" spans="2:18" ht="13.5">
      <c r="B40" s="14"/>
      <c r="R40" s="15"/>
    </row>
    <row r="41" spans="2:30" s="22" customFormat="1" ht="15">
      <c r="B41" s="23"/>
      <c r="D41" s="36" t="s">
        <v>46</v>
      </c>
      <c r="E41" s="167"/>
      <c r="F41" s="37"/>
      <c r="G41" s="37"/>
      <c r="H41" s="38"/>
      <c r="J41" s="169" t="s">
        <v>47</v>
      </c>
      <c r="K41" s="37"/>
      <c r="L41" s="37"/>
      <c r="M41" s="37"/>
      <c r="N41" s="37"/>
      <c r="O41" s="37"/>
      <c r="P41" s="38"/>
      <c r="R41" s="24"/>
      <c r="AC41" s="165"/>
      <c r="AD41" s="165"/>
    </row>
    <row r="42" spans="2:18" ht="13.5">
      <c r="B42" s="14"/>
      <c r="D42" s="39"/>
      <c r="H42" s="40"/>
      <c r="J42" s="170"/>
      <c r="P42" s="40"/>
      <c r="R42" s="15"/>
    </row>
    <row r="43" spans="2:18" ht="13.5">
      <c r="B43" s="14"/>
      <c r="D43" s="39"/>
      <c r="H43" s="40"/>
      <c r="J43" s="170"/>
      <c r="P43" s="40"/>
      <c r="R43" s="15"/>
    </row>
    <row r="44" spans="2:18" ht="13.5">
      <c r="B44" s="14"/>
      <c r="D44" s="39"/>
      <c r="H44" s="40"/>
      <c r="J44" s="170"/>
      <c r="P44" s="40"/>
      <c r="R44" s="15"/>
    </row>
    <row r="45" spans="2:18" ht="13.5">
      <c r="B45" s="14"/>
      <c r="D45" s="39"/>
      <c r="H45" s="40"/>
      <c r="J45" s="170"/>
      <c r="P45" s="40"/>
      <c r="R45" s="15"/>
    </row>
    <row r="46" spans="2:18" ht="13.5">
      <c r="B46" s="14"/>
      <c r="D46" s="39"/>
      <c r="H46" s="40"/>
      <c r="J46" s="170"/>
      <c r="P46" s="40"/>
      <c r="R46" s="15"/>
    </row>
    <row r="47" spans="2:18" ht="13.5">
      <c r="B47" s="14"/>
      <c r="D47" s="39"/>
      <c r="H47" s="40"/>
      <c r="J47" s="170"/>
      <c r="P47" s="40"/>
      <c r="R47" s="15"/>
    </row>
    <row r="48" spans="2:18" ht="13.5">
      <c r="B48" s="14"/>
      <c r="D48" s="39"/>
      <c r="H48" s="40"/>
      <c r="J48" s="170"/>
      <c r="P48" s="40"/>
      <c r="R48" s="15"/>
    </row>
    <row r="49" spans="2:18" ht="13.5">
      <c r="B49" s="14"/>
      <c r="D49" s="39"/>
      <c r="H49" s="40"/>
      <c r="J49" s="170"/>
      <c r="P49" s="40"/>
      <c r="R49" s="15"/>
    </row>
    <row r="50" spans="2:30" s="22" customFormat="1" ht="15">
      <c r="B50" s="23"/>
      <c r="D50" s="41" t="s">
        <v>48</v>
      </c>
      <c r="E50" s="171"/>
      <c r="F50" s="42"/>
      <c r="G50" s="43" t="s">
        <v>49</v>
      </c>
      <c r="H50" s="44"/>
      <c r="J50" s="172" t="s">
        <v>48</v>
      </c>
      <c r="K50" s="42"/>
      <c r="L50" s="42"/>
      <c r="M50" s="42"/>
      <c r="N50" s="43" t="s">
        <v>49</v>
      </c>
      <c r="O50" s="42"/>
      <c r="P50" s="44"/>
      <c r="R50" s="24"/>
      <c r="AC50" s="165"/>
      <c r="AD50" s="165"/>
    </row>
    <row r="51" spans="2:18" ht="13.5">
      <c r="B51" s="14"/>
      <c r="R51" s="15"/>
    </row>
    <row r="52" spans="2:30" s="22" customFormat="1" ht="15">
      <c r="B52" s="23"/>
      <c r="D52" s="36" t="s">
        <v>50</v>
      </c>
      <c r="E52" s="167"/>
      <c r="F52" s="37"/>
      <c r="G52" s="37"/>
      <c r="H52" s="38"/>
      <c r="J52" s="169" t="s">
        <v>51</v>
      </c>
      <c r="K52" s="37"/>
      <c r="L52" s="37"/>
      <c r="M52" s="37"/>
      <c r="N52" s="37"/>
      <c r="O52" s="37"/>
      <c r="P52" s="38"/>
      <c r="R52" s="24"/>
      <c r="AC52" s="165"/>
      <c r="AD52" s="165"/>
    </row>
    <row r="53" spans="2:18" ht="13.5">
      <c r="B53" s="14"/>
      <c r="D53" s="39"/>
      <c r="H53" s="40"/>
      <c r="J53" s="170"/>
      <c r="P53" s="40"/>
      <c r="R53" s="15"/>
    </row>
    <row r="54" spans="2:18" ht="13.5">
      <c r="B54" s="14"/>
      <c r="D54" s="39"/>
      <c r="H54" s="40"/>
      <c r="J54" s="170"/>
      <c r="P54" s="40"/>
      <c r="R54" s="15"/>
    </row>
    <row r="55" spans="2:18" ht="13.5">
      <c r="B55" s="14"/>
      <c r="D55" s="39"/>
      <c r="H55" s="40"/>
      <c r="J55" s="170"/>
      <c r="P55" s="40"/>
      <c r="R55" s="15"/>
    </row>
    <row r="56" spans="2:18" ht="13.5">
      <c r="B56" s="14"/>
      <c r="D56" s="39"/>
      <c r="H56" s="40"/>
      <c r="J56" s="170"/>
      <c r="P56" s="40"/>
      <c r="R56" s="15"/>
    </row>
    <row r="57" spans="2:18" ht="13.5">
      <c r="B57" s="14"/>
      <c r="D57" s="39"/>
      <c r="H57" s="40"/>
      <c r="J57" s="170"/>
      <c r="P57" s="40"/>
      <c r="R57" s="15"/>
    </row>
    <row r="58" spans="2:18" ht="13.5">
      <c r="B58" s="14"/>
      <c r="D58" s="39"/>
      <c r="H58" s="40"/>
      <c r="J58" s="170"/>
      <c r="P58" s="40"/>
      <c r="R58" s="15"/>
    </row>
    <row r="59" spans="2:18" ht="13.5">
      <c r="B59" s="14"/>
      <c r="D59" s="39"/>
      <c r="H59" s="40"/>
      <c r="J59" s="170"/>
      <c r="P59" s="40"/>
      <c r="R59" s="15"/>
    </row>
    <row r="60" spans="2:18" ht="13.5">
      <c r="B60" s="14"/>
      <c r="D60" s="39"/>
      <c r="H60" s="40"/>
      <c r="J60" s="170"/>
      <c r="P60" s="40"/>
      <c r="R60" s="15"/>
    </row>
    <row r="61" spans="2:30" s="22" customFormat="1" ht="15">
      <c r="B61" s="23"/>
      <c r="D61" s="41" t="s">
        <v>48</v>
      </c>
      <c r="E61" s="171"/>
      <c r="F61" s="42"/>
      <c r="G61" s="43" t="s">
        <v>49</v>
      </c>
      <c r="H61" s="44"/>
      <c r="J61" s="172" t="s">
        <v>48</v>
      </c>
      <c r="K61" s="42"/>
      <c r="L61" s="42"/>
      <c r="M61" s="42"/>
      <c r="N61" s="43" t="s">
        <v>49</v>
      </c>
      <c r="O61" s="42"/>
      <c r="P61" s="44"/>
      <c r="R61" s="24"/>
      <c r="AC61" s="165"/>
      <c r="AD61" s="165"/>
    </row>
    <row r="62" spans="2:30" s="22" customFormat="1" ht="14.45" customHeight="1">
      <c r="B62" s="45"/>
      <c r="C62" s="46"/>
      <c r="D62" s="46"/>
      <c r="E62" s="173"/>
      <c r="F62" s="46"/>
      <c r="G62" s="46"/>
      <c r="H62" s="46"/>
      <c r="I62" s="46"/>
      <c r="J62" s="173"/>
      <c r="K62" s="46"/>
      <c r="L62" s="46"/>
      <c r="M62" s="46"/>
      <c r="N62" s="46"/>
      <c r="O62" s="46"/>
      <c r="P62" s="46"/>
      <c r="Q62" s="46"/>
      <c r="R62" s="47"/>
      <c r="AC62" s="165"/>
      <c r="AD62" s="165"/>
    </row>
    <row r="66" spans="2:30" s="22" customFormat="1" ht="6.95" customHeight="1">
      <c r="B66" s="48"/>
      <c r="C66" s="49"/>
      <c r="D66" s="49"/>
      <c r="E66" s="174"/>
      <c r="F66" s="49"/>
      <c r="G66" s="49"/>
      <c r="H66" s="49"/>
      <c r="I66" s="49"/>
      <c r="J66" s="174"/>
      <c r="K66" s="49"/>
      <c r="L66" s="49"/>
      <c r="M66" s="49"/>
      <c r="N66" s="49"/>
      <c r="O66" s="49"/>
      <c r="P66" s="49"/>
      <c r="Q66" s="49"/>
      <c r="R66" s="50"/>
      <c r="AC66" s="165"/>
      <c r="AD66" s="165"/>
    </row>
    <row r="67" spans="2:30" s="22" customFormat="1" ht="36.95" customHeight="1">
      <c r="B67" s="23"/>
      <c r="C67" s="386" t="s">
        <v>100</v>
      </c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24"/>
      <c r="AC67" s="165"/>
      <c r="AD67" s="165"/>
    </row>
    <row r="68" spans="2:30" s="22" customFormat="1" ht="6.95" customHeight="1">
      <c r="B68" s="23"/>
      <c r="E68" s="164"/>
      <c r="J68" s="164"/>
      <c r="R68" s="24"/>
      <c r="AC68" s="165"/>
      <c r="AD68" s="165"/>
    </row>
    <row r="69" spans="2:30" s="22" customFormat="1" ht="30" customHeight="1">
      <c r="B69" s="23"/>
      <c r="C69" s="19" t="s">
        <v>16</v>
      </c>
      <c r="E69" s="164"/>
      <c r="F69" s="410" t="str">
        <f>F6</f>
        <v>statické zajištění podzemí pod budovou čp. 1 v Českém Brodě</v>
      </c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R69" s="24"/>
      <c r="AC69" s="165"/>
      <c r="AD69" s="165"/>
    </row>
    <row r="70" spans="2:30" s="22" customFormat="1" ht="36.95" customHeight="1">
      <c r="B70" s="23"/>
      <c r="C70" s="55" t="s">
        <v>95</v>
      </c>
      <c r="E70" s="164"/>
      <c r="F70" s="387" t="str">
        <f>F7</f>
        <v>statické zajištění trhlin, budova staré radnice, Český Brod</v>
      </c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R70" s="24"/>
      <c r="AC70" s="165"/>
      <c r="AD70" s="165"/>
    </row>
    <row r="71" spans="2:30" s="22" customFormat="1" ht="6.95" customHeight="1">
      <c r="B71" s="23"/>
      <c r="E71" s="164"/>
      <c r="J71" s="164"/>
      <c r="R71" s="24"/>
      <c r="AC71" s="165"/>
      <c r="AD71" s="165"/>
    </row>
    <row r="72" spans="2:30" s="22" customFormat="1" ht="18" customHeight="1">
      <c r="B72" s="23"/>
      <c r="C72" s="19" t="s">
        <v>20</v>
      </c>
      <c r="E72" s="164"/>
      <c r="F72" s="3" t="str">
        <f>F9</f>
        <v>Český Brod</v>
      </c>
      <c r="J72" s="164"/>
      <c r="K72" s="19" t="s">
        <v>22</v>
      </c>
      <c r="M72" s="411" t="str">
        <f>IF(O9="","",O9)</f>
        <v>26. 11. v2023</v>
      </c>
      <c r="N72" s="411"/>
      <c r="O72" s="411"/>
      <c r="P72" s="411"/>
      <c r="R72" s="24"/>
      <c r="AC72" s="165"/>
      <c r="AD72" s="165"/>
    </row>
    <row r="73" spans="2:30" s="22" customFormat="1" ht="6.95" customHeight="1">
      <c r="B73" s="23"/>
      <c r="E73" s="164"/>
      <c r="J73" s="164"/>
      <c r="R73" s="24"/>
      <c r="AC73" s="165"/>
      <c r="AD73" s="165"/>
    </row>
    <row r="74" spans="2:30" s="22" customFormat="1" ht="15">
      <c r="B74" s="23"/>
      <c r="C74" s="19" t="s">
        <v>24</v>
      </c>
      <c r="E74" s="164"/>
      <c r="F74" s="3" t="s">
        <v>941</v>
      </c>
      <c r="J74" s="164"/>
      <c r="K74" s="19" t="s">
        <v>29</v>
      </c>
      <c r="M74" s="395" t="s">
        <v>938</v>
      </c>
      <c r="N74" s="395"/>
      <c r="O74" s="395"/>
      <c r="P74" s="395"/>
      <c r="Q74" s="395"/>
      <c r="R74" s="24"/>
      <c r="AC74" s="165"/>
      <c r="AD74" s="165"/>
    </row>
    <row r="75" spans="2:30" s="22" customFormat="1" ht="14.45" customHeight="1">
      <c r="B75" s="23"/>
      <c r="C75" s="19" t="s">
        <v>28</v>
      </c>
      <c r="E75" s="164"/>
      <c r="F75" s="3" t="str">
        <f>IF(E15="","",E15)</f>
        <v xml:space="preserve"> </v>
      </c>
      <c r="J75" s="164"/>
      <c r="K75" s="19" t="s">
        <v>31</v>
      </c>
      <c r="M75" s="395" t="str">
        <f>E21</f>
        <v xml:space="preserve"> </v>
      </c>
      <c r="N75" s="395"/>
      <c r="O75" s="395"/>
      <c r="P75" s="395"/>
      <c r="Q75" s="395"/>
      <c r="R75" s="24"/>
      <c r="AC75" s="165"/>
      <c r="AD75" s="165"/>
    </row>
    <row r="76" spans="2:30" s="22" customFormat="1" ht="10.35" customHeight="1">
      <c r="B76" s="23"/>
      <c r="E76" s="164"/>
      <c r="J76" s="164"/>
      <c r="R76" s="24"/>
      <c r="AC76" s="165"/>
      <c r="AD76" s="165"/>
    </row>
    <row r="77" spans="2:30" s="22" customFormat="1" ht="29.25" customHeight="1">
      <c r="B77" s="23"/>
      <c r="C77" s="416" t="s">
        <v>101</v>
      </c>
      <c r="D77" s="416"/>
      <c r="E77" s="416"/>
      <c r="F77" s="416"/>
      <c r="G77" s="416"/>
      <c r="H77" s="89"/>
      <c r="I77" s="89"/>
      <c r="J77" s="175"/>
      <c r="K77" s="89"/>
      <c r="L77" s="89"/>
      <c r="M77" s="89"/>
      <c r="N77" s="416" t="s">
        <v>102</v>
      </c>
      <c r="O77" s="416"/>
      <c r="P77" s="416"/>
      <c r="Q77" s="416"/>
      <c r="R77" s="24"/>
      <c r="AC77" s="165"/>
      <c r="AD77" s="165"/>
    </row>
    <row r="78" spans="2:30" s="22" customFormat="1" ht="10.35" customHeight="1">
      <c r="B78" s="23"/>
      <c r="E78" s="164"/>
      <c r="J78" s="164"/>
      <c r="R78" s="24"/>
      <c r="AC78" s="165"/>
      <c r="AD78" s="165"/>
    </row>
    <row r="79" spans="2:47" s="22" customFormat="1" ht="29.25" customHeight="1">
      <c r="B79" s="23"/>
      <c r="C79" s="96" t="s">
        <v>103</v>
      </c>
      <c r="E79" s="164"/>
      <c r="J79" s="164"/>
      <c r="N79" s="374">
        <f>SUM(N80,N86)</f>
        <v>0</v>
      </c>
      <c r="O79" s="374"/>
      <c r="P79" s="374"/>
      <c r="Q79" s="374"/>
      <c r="R79" s="24"/>
      <c r="AC79" s="165"/>
      <c r="AD79" s="165"/>
      <c r="AU79" s="10" t="s">
        <v>104</v>
      </c>
    </row>
    <row r="80" spans="2:30" s="97" customFormat="1" ht="24.95" customHeight="1">
      <c r="B80" s="98"/>
      <c r="D80" s="99" t="s">
        <v>105</v>
      </c>
      <c r="E80" s="176"/>
      <c r="J80" s="176"/>
      <c r="N80" s="417">
        <f>N109</f>
        <v>0</v>
      </c>
      <c r="O80" s="417"/>
      <c r="P80" s="417"/>
      <c r="Q80" s="417"/>
      <c r="R80" s="100"/>
      <c r="AC80" s="177"/>
      <c r="AD80" s="177"/>
    </row>
    <row r="81" spans="2:30" s="101" customFormat="1" ht="21.6" customHeight="1">
      <c r="B81" s="102"/>
      <c r="D81" s="103" t="s">
        <v>106</v>
      </c>
      <c r="E81" s="178"/>
      <c r="J81" s="178"/>
      <c r="N81" s="104"/>
      <c r="O81" s="104"/>
      <c r="P81" s="414">
        <f>SUM(N111)</f>
        <v>0</v>
      </c>
      <c r="Q81" s="414"/>
      <c r="R81" s="105"/>
      <c r="AC81" s="179"/>
      <c r="AD81" s="179"/>
    </row>
    <row r="82" spans="2:30" s="101" customFormat="1" ht="19.9" customHeight="1">
      <c r="B82" s="102"/>
      <c r="D82" s="103" t="s">
        <v>944</v>
      </c>
      <c r="E82" s="178"/>
      <c r="J82" s="178"/>
      <c r="N82" s="414">
        <f>N116</f>
        <v>0</v>
      </c>
      <c r="O82" s="414"/>
      <c r="P82" s="414"/>
      <c r="Q82" s="414"/>
      <c r="R82" s="105"/>
      <c r="AC82" s="179"/>
      <c r="AD82" s="179"/>
    </row>
    <row r="83" spans="2:30" s="101" customFormat="1" ht="19.9" customHeight="1">
      <c r="B83" s="102"/>
      <c r="D83" s="103" t="s">
        <v>107</v>
      </c>
      <c r="E83" s="178"/>
      <c r="J83" s="178"/>
      <c r="N83" s="104"/>
      <c r="O83" s="104"/>
      <c r="P83" s="414">
        <f>SUM(N118)</f>
        <v>0</v>
      </c>
      <c r="Q83" s="414"/>
      <c r="R83" s="105"/>
      <c r="AC83" s="179"/>
      <c r="AD83" s="179"/>
    </row>
    <row r="84" spans="2:30" s="101" customFormat="1" ht="19.9" customHeight="1">
      <c r="B84" s="102"/>
      <c r="D84" s="103" t="s">
        <v>318</v>
      </c>
      <c r="E84" s="178"/>
      <c r="J84" s="178"/>
      <c r="N84" s="414">
        <f>N120</f>
        <v>0</v>
      </c>
      <c r="O84" s="414"/>
      <c r="P84" s="414"/>
      <c r="Q84" s="414"/>
      <c r="R84" s="105"/>
      <c r="AC84" s="179"/>
      <c r="AD84" s="179"/>
    </row>
    <row r="85" spans="2:30" s="101" customFormat="1" ht="19.9" customHeight="1">
      <c r="B85" s="102"/>
      <c r="D85" s="103" t="s">
        <v>945</v>
      </c>
      <c r="E85" s="178"/>
      <c r="J85" s="178"/>
      <c r="N85" s="414">
        <f>SUM(N132)</f>
        <v>0</v>
      </c>
      <c r="O85" s="414"/>
      <c r="P85" s="414"/>
      <c r="Q85" s="414"/>
      <c r="R85" s="105"/>
      <c r="AC85" s="179"/>
      <c r="AD85" s="179"/>
    </row>
    <row r="86" spans="1:66" s="101" customFormat="1" ht="24.95" customHeight="1">
      <c r="A86" s="97"/>
      <c r="B86" s="98"/>
      <c r="C86" s="97"/>
      <c r="D86" s="99" t="s">
        <v>110</v>
      </c>
      <c r="E86" s="176"/>
      <c r="F86" s="97"/>
      <c r="G86" s="97"/>
      <c r="H86" s="97"/>
      <c r="I86" s="97"/>
      <c r="J86" s="176"/>
      <c r="K86" s="97"/>
      <c r="L86" s="97"/>
      <c r="M86" s="97"/>
      <c r="N86" s="417">
        <f>N134</f>
        <v>0</v>
      </c>
      <c r="O86" s="417"/>
      <c r="P86" s="417"/>
      <c r="Q86" s="417"/>
      <c r="R86" s="100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177"/>
      <c r="AD86" s="17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</row>
    <row r="87" spans="2:30" s="101" customFormat="1" ht="19.9" customHeight="1">
      <c r="B87" s="102"/>
      <c r="D87" s="103" t="s">
        <v>116</v>
      </c>
      <c r="E87" s="178"/>
      <c r="J87" s="178"/>
      <c r="N87" s="414">
        <f>SUM(N135)</f>
        <v>0</v>
      </c>
      <c r="O87" s="414"/>
      <c r="P87" s="414"/>
      <c r="Q87" s="414"/>
      <c r="R87" s="105"/>
      <c r="AC87" s="179"/>
      <c r="AD87" s="179"/>
    </row>
    <row r="88" spans="1:66" s="101" customFormat="1" ht="21.95" customHeight="1">
      <c r="A88" s="22"/>
      <c r="B88" s="23"/>
      <c r="C88" s="22"/>
      <c r="D88" s="22"/>
      <c r="E88" s="164"/>
      <c r="F88" s="22"/>
      <c r="G88" s="22"/>
      <c r="H88" s="22"/>
      <c r="I88" s="22"/>
      <c r="J88" s="164"/>
      <c r="K88" s="22"/>
      <c r="L88" s="22"/>
      <c r="M88" s="22"/>
      <c r="N88" s="22"/>
      <c r="O88" s="22"/>
      <c r="P88" s="22"/>
      <c r="Q88" s="22"/>
      <c r="R88" s="24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65"/>
      <c r="AD88" s="165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</row>
    <row r="89" spans="1:66" s="101" customFormat="1" ht="29.25" customHeight="1">
      <c r="A89" s="22"/>
      <c r="B89" s="23"/>
      <c r="C89" s="96" t="s">
        <v>319</v>
      </c>
      <c r="D89" s="22"/>
      <c r="E89" s="164"/>
      <c r="F89" s="22"/>
      <c r="G89" s="22"/>
      <c r="H89" s="22"/>
      <c r="I89" s="22"/>
      <c r="J89" s="164"/>
      <c r="K89" s="22"/>
      <c r="L89" s="22"/>
      <c r="M89" s="22"/>
      <c r="N89" s="415">
        <f>SUM(N140)</f>
        <v>0</v>
      </c>
      <c r="O89" s="415"/>
      <c r="P89" s="415"/>
      <c r="Q89" s="415"/>
      <c r="R89" s="24"/>
      <c r="S89" s="22"/>
      <c r="T89" s="106"/>
      <c r="U89" s="107" t="s">
        <v>36</v>
      </c>
      <c r="V89" s="22"/>
      <c r="W89" s="22"/>
      <c r="X89" s="22"/>
      <c r="Y89" s="22"/>
      <c r="Z89" s="22"/>
      <c r="AA89" s="22"/>
      <c r="AB89" s="22"/>
      <c r="AC89" s="165"/>
      <c r="AD89" s="165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</row>
    <row r="90" spans="2:30" s="22" customFormat="1" ht="18" customHeight="1">
      <c r="B90" s="23"/>
      <c r="E90" s="164"/>
      <c r="J90" s="164"/>
      <c r="R90" s="24"/>
      <c r="AC90" s="165"/>
      <c r="AD90" s="165"/>
    </row>
    <row r="91" spans="2:30" s="22" customFormat="1" ht="29.25" customHeight="1">
      <c r="B91" s="23"/>
      <c r="C91" s="88" t="s">
        <v>87</v>
      </c>
      <c r="D91" s="89"/>
      <c r="E91" s="175"/>
      <c r="F91" s="89"/>
      <c r="G91" s="89"/>
      <c r="H91" s="89"/>
      <c r="I91" s="89"/>
      <c r="J91" s="175"/>
      <c r="K91" s="89"/>
      <c r="L91" s="375">
        <f>ROUND(SUM(N79+N89),2)</f>
        <v>0</v>
      </c>
      <c r="M91" s="375"/>
      <c r="N91" s="375"/>
      <c r="O91" s="375"/>
      <c r="P91" s="375"/>
      <c r="Q91" s="375"/>
      <c r="R91" s="24"/>
      <c r="AC91" s="165"/>
      <c r="AD91" s="165"/>
    </row>
    <row r="92" spans="2:30" s="22" customFormat="1" ht="6.95" customHeight="1">
      <c r="B92" s="45"/>
      <c r="C92" s="46"/>
      <c r="D92" s="46"/>
      <c r="E92" s="173"/>
      <c r="F92" s="46"/>
      <c r="G92" s="46"/>
      <c r="H92" s="46"/>
      <c r="I92" s="46"/>
      <c r="J92" s="173"/>
      <c r="K92" s="46"/>
      <c r="L92" s="46"/>
      <c r="M92" s="46"/>
      <c r="N92" s="46"/>
      <c r="O92" s="46"/>
      <c r="P92" s="46"/>
      <c r="Q92" s="46"/>
      <c r="R92" s="47"/>
      <c r="AC92" s="165"/>
      <c r="AD92" s="165"/>
    </row>
    <row r="93" spans="1:66" s="22" customFormat="1" ht="13.5">
      <c r="A93"/>
      <c r="B93"/>
      <c r="C93"/>
      <c r="D93"/>
      <c r="E93" s="159"/>
      <c r="F93"/>
      <c r="G93"/>
      <c r="H93"/>
      <c r="I93"/>
      <c r="J93" s="159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60"/>
      <c r="AD93" s="160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</row>
    <row r="94" spans="1:66" s="22" customFormat="1" ht="13.5">
      <c r="A94"/>
      <c r="B94"/>
      <c r="C94"/>
      <c r="D94"/>
      <c r="E94" s="159"/>
      <c r="F94"/>
      <c r="G94"/>
      <c r="H94"/>
      <c r="I94"/>
      <c r="J94" s="159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60"/>
      <c r="AD94" s="160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</row>
    <row r="96" spans="1:66" ht="6.95" customHeight="1">
      <c r="A96" s="22"/>
      <c r="B96" s="48"/>
      <c r="C96" s="49"/>
      <c r="D96" s="49"/>
      <c r="E96" s="174"/>
      <c r="F96" s="49"/>
      <c r="G96" s="49"/>
      <c r="H96" s="49"/>
      <c r="I96" s="49"/>
      <c r="J96" s="174"/>
      <c r="K96" s="49"/>
      <c r="L96" s="49"/>
      <c r="M96" s="49"/>
      <c r="N96" s="49"/>
      <c r="O96" s="49"/>
      <c r="P96" s="49"/>
      <c r="Q96" s="49"/>
      <c r="R96" s="50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65"/>
      <c r="AD96" s="165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</row>
    <row r="97" spans="1:66" ht="36.95" customHeight="1">
      <c r="A97" s="22"/>
      <c r="B97" s="23"/>
      <c r="C97" s="386" t="s">
        <v>119</v>
      </c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24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65"/>
      <c r="AD97" s="165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</row>
    <row r="98" spans="2:30" s="22" customFormat="1" ht="6.95" customHeight="1">
      <c r="B98" s="23"/>
      <c r="E98" s="164"/>
      <c r="J98" s="164"/>
      <c r="R98" s="24"/>
      <c r="AC98" s="165"/>
      <c r="AD98" s="165"/>
    </row>
    <row r="99" spans="2:30" s="22" customFormat="1" ht="30" customHeight="1">
      <c r="B99" s="23"/>
      <c r="C99" s="19" t="s">
        <v>16</v>
      </c>
      <c r="E99" s="164"/>
      <c r="F99" s="410" t="str">
        <f>F6</f>
        <v>statické zajištění podzemí pod budovou čp. 1 v Českém Brodě</v>
      </c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R99" s="24"/>
      <c r="AC99" s="165"/>
      <c r="AD99" s="165"/>
    </row>
    <row r="100" spans="2:30" s="22" customFormat="1" ht="36.95" customHeight="1">
      <c r="B100" s="23"/>
      <c r="C100" s="55" t="s">
        <v>95</v>
      </c>
      <c r="E100" s="164"/>
      <c r="F100" s="387" t="str">
        <f>F7</f>
        <v>statické zajištění trhlin, budova staré radnice, Český Brod</v>
      </c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R100" s="24"/>
      <c r="AC100" s="165"/>
      <c r="AD100" s="165"/>
    </row>
    <row r="101" spans="2:30" s="22" customFormat="1" ht="6.95" customHeight="1">
      <c r="B101" s="23"/>
      <c r="E101" s="164"/>
      <c r="J101" s="164"/>
      <c r="R101" s="24"/>
      <c r="AC101" s="165"/>
      <c r="AD101" s="165"/>
    </row>
    <row r="102" spans="2:30" s="22" customFormat="1" ht="18" customHeight="1">
      <c r="B102" s="23"/>
      <c r="C102" s="19" t="s">
        <v>20</v>
      </c>
      <c r="E102" s="164"/>
      <c r="F102" s="3" t="str">
        <f>F9</f>
        <v>Český Brod</v>
      </c>
      <c r="J102" s="164"/>
      <c r="K102" s="19" t="s">
        <v>22</v>
      </c>
      <c r="M102" s="411" t="str">
        <f>IF(O9="","",O9)</f>
        <v>26. 11. v2023</v>
      </c>
      <c r="N102" s="411"/>
      <c r="O102" s="411"/>
      <c r="P102" s="411"/>
      <c r="R102" s="24"/>
      <c r="AC102" s="165"/>
      <c r="AD102" s="165"/>
    </row>
    <row r="103" spans="2:30" s="22" customFormat="1" ht="6.95" customHeight="1">
      <c r="B103" s="23"/>
      <c r="E103" s="164"/>
      <c r="J103" s="164"/>
      <c r="R103" s="24"/>
      <c r="AC103" s="165"/>
      <c r="AD103" s="165"/>
    </row>
    <row r="104" spans="2:30" s="22" customFormat="1" ht="15">
      <c r="B104" s="23"/>
      <c r="C104" s="19" t="s">
        <v>24</v>
      </c>
      <c r="E104" s="164"/>
      <c r="F104" s="3" t="s">
        <v>941</v>
      </c>
      <c r="J104" s="164"/>
      <c r="K104" s="19" t="s">
        <v>29</v>
      </c>
      <c r="M104" s="395" t="s">
        <v>938</v>
      </c>
      <c r="N104" s="395"/>
      <c r="O104" s="395"/>
      <c r="P104" s="395"/>
      <c r="Q104" s="395"/>
      <c r="R104" s="24"/>
      <c r="AC104" s="165"/>
      <c r="AD104" s="165"/>
    </row>
    <row r="105" spans="2:30" s="22" customFormat="1" ht="14.45" customHeight="1">
      <c r="B105" s="23"/>
      <c r="C105" s="19" t="s">
        <v>28</v>
      </c>
      <c r="E105" s="164"/>
      <c r="F105" s="3" t="str">
        <f>IF(E15="","",E15)</f>
        <v xml:space="preserve"> </v>
      </c>
      <c r="J105" s="164"/>
      <c r="K105" s="19" t="s">
        <v>31</v>
      </c>
      <c r="M105" s="395" t="str">
        <f>E21</f>
        <v xml:space="preserve"> </v>
      </c>
      <c r="N105" s="395"/>
      <c r="O105" s="395"/>
      <c r="P105" s="395"/>
      <c r="Q105" s="395"/>
      <c r="R105" s="24"/>
      <c r="AC105" s="165"/>
      <c r="AD105" s="165"/>
    </row>
    <row r="106" spans="2:30" s="22" customFormat="1" ht="10.35" customHeight="1">
      <c r="B106" s="23"/>
      <c r="E106" s="164"/>
      <c r="J106" s="164"/>
      <c r="R106" s="24"/>
      <c r="AC106" s="165"/>
      <c r="AD106" s="165"/>
    </row>
    <row r="107" spans="1:66" s="22" customFormat="1" ht="29.25" customHeight="1">
      <c r="A107" s="108"/>
      <c r="B107" s="109"/>
      <c r="C107" s="110" t="s">
        <v>120</v>
      </c>
      <c r="D107" s="111" t="s">
        <v>121</v>
      </c>
      <c r="E107" s="111" t="s">
        <v>54</v>
      </c>
      <c r="F107" s="412" t="s">
        <v>122</v>
      </c>
      <c r="G107" s="412"/>
      <c r="H107" s="412"/>
      <c r="I107" s="412"/>
      <c r="J107" s="111" t="s">
        <v>123</v>
      </c>
      <c r="K107" s="111" t="s">
        <v>124</v>
      </c>
      <c r="L107" s="412" t="s">
        <v>125</v>
      </c>
      <c r="M107" s="412"/>
      <c r="N107" s="413" t="s">
        <v>102</v>
      </c>
      <c r="O107" s="413"/>
      <c r="P107" s="413"/>
      <c r="Q107" s="413"/>
      <c r="R107" s="112"/>
      <c r="S107" s="108"/>
      <c r="T107" s="61" t="s">
        <v>126</v>
      </c>
      <c r="U107" s="62" t="s">
        <v>36</v>
      </c>
      <c r="V107" s="62" t="s">
        <v>127</v>
      </c>
      <c r="W107" s="62" t="s">
        <v>128</v>
      </c>
      <c r="X107" s="62" t="s">
        <v>129</v>
      </c>
      <c r="Y107" s="62" t="s">
        <v>130</v>
      </c>
      <c r="Z107" s="62" t="s">
        <v>131</v>
      </c>
      <c r="AA107" s="63" t="s">
        <v>132</v>
      </c>
      <c r="AB107" s="108"/>
      <c r="AC107" s="180"/>
      <c r="AD107" s="180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</row>
    <row r="108" spans="2:63" s="22" customFormat="1" ht="29.25" customHeight="1">
      <c r="B108" s="23"/>
      <c r="C108" s="65" t="s">
        <v>98</v>
      </c>
      <c r="E108" s="164"/>
      <c r="J108" s="164"/>
      <c r="N108" s="408">
        <f>N109+N134</f>
        <v>0</v>
      </c>
      <c r="O108" s="408"/>
      <c r="P108" s="408"/>
      <c r="Q108" s="408"/>
      <c r="R108" s="24"/>
      <c r="T108" s="64"/>
      <c r="U108" s="37"/>
      <c r="V108" s="37"/>
      <c r="W108" s="113" t="e">
        <f>W109+W141</f>
        <v>#REF!</v>
      </c>
      <c r="X108" s="37"/>
      <c r="Y108" s="113" t="e">
        <f>Y109+Y141</f>
        <v>#REF!</v>
      </c>
      <c r="Z108" s="37"/>
      <c r="AA108" s="114" t="e">
        <f>AA109+AA141</f>
        <v>#REF!</v>
      </c>
      <c r="AC108" s="165"/>
      <c r="AD108" s="165"/>
      <c r="AT108" s="10" t="s">
        <v>71</v>
      </c>
      <c r="AU108" s="10" t="s">
        <v>104</v>
      </c>
      <c r="BK108" s="115" t="e">
        <f>BK109+BK141</f>
        <v>#REF!</v>
      </c>
    </row>
    <row r="109" spans="1:66" s="108" customFormat="1" ht="37.5" customHeight="1">
      <c r="A109" s="116"/>
      <c r="B109" s="117"/>
      <c r="C109" s="116"/>
      <c r="D109" s="118" t="s">
        <v>105</v>
      </c>
      <c r="E109" s="181"/>
      <c r="F109" s="118"/>
      <c r="G109" s="118"/>
      <c r="H109" s="118"/>
      <c r="I109" s="118"/>
      <c r="J109" s="181"/>
      <c r="K109" s="118"/>
      <c r="L109" s="118"/>
      <c r="M109" s="118"/>
      <c r="N109" s="409">
        <f>N111+N116+N118+N120+N132</f>
        <v>0</v>
      </c>
      <c r="O109" s="409"/>
      <c r="P109" s="409"/>
      <c r="Q109" s="409"/>
      <c r="R109" s="119"/>
      <c r="S109" s="116"/>
      <c r="T109" s="120"/>
      <c r="U109" s="116"/>
      <c r="V109" s="116"/>
      <c r="W109" s="121" t="e">
        <f>W117+W125+W128+W130+W139</f>
        <v>#REF!</v>
      </c>
      <c r="X109" s="116"/>
      <c r="Y109" s="121" t="e">
        <f>Y117+Y125+Y128+Y130+Y139</f>
        <v>#REF!</v>
      </c>
      <c r="Z109" s="116"/>
      <c r="AA109" s="122" t="e">
        <f>AA117+AA125+AA128+AA130+AA139</f>
        <v>#REF!</v>
      </c>
      <c r="AB109" s="116"/>
      <c r="AC109" s="182"/>
      <c r="AD109" s="182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23" t="s">
        <v>78</v>
      </c>
      <c r="AS109" s="116"/>
      <c r="AT109" s="124" t="s">
        <v>71</v>
      </c>
      <c r="AU109" s="124" t="s">
        <v>72</v>
      </c>
      <c r="AV109" s="116"/>
      <c r="AW109" s="116"/>
      <c r="AX109" s="116"/>
      <c r="AY109" s="123" t="s">
        <v>133</v>
      </c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25" t="e">
        <f>BK117+BK125+BK128+BK130+BK139</f>
        <v>#REF!</v>
      </c>
      <c r="BL109" s="116"/>
      <c r="BM109" s="116"/>
      <c r="BN109" s="116"/>
    </row>
    <row r="110" spans="1:66" s="194" customFormat="1" ht="15">
      <c r="A110" s="183"/>
      <c r="B110" s="184"/>
      <c r="C110" s="185"/>
      <c r="D110" s="185"/>
      <c r="F110" s="187"/>
      <c r="G110" s="187"/>
      <c r="H110" s="187"/>
      <c r="I110" s="187"/>
      <c r="J110" s="185"/>
      <c r="K110" s="187"/>
      <c r="L110" s="188"/>
      <c r="M110" s="188"/>
      <c r="N110" s="451"/>
      <c r="O110" s="451"/>
      <c r="P110" s="451"/>
      <c r="Q110" s="451"/>
      <c r="R110" s="189"/>
      <c r="S110" s="183"/>
      <c r="T110" s="190"/>
      <c r="U110" s="183"/>
      <c r="V110" s="183"/>
      <c r="W110" s="191"/>
      <c r="X110" s="183"/>
      <c r="Y110" s="191"/>
      <c r="Z110" s="183"/>
      <c r="AA110" s="192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7"/>
      <c r="AS110" s="183"/>
      <c r="AT110" s="185"/>
      <c r="AU110" s="185"/>
      <c r="AV110" s="183"/>
      <c r="AW110" s="183"/>
      <c r="AX110" s="183"/>
      <c r="AY110" s="187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93"/>
      <c r="BL110" s="183"/>
      <c r="BM110" s="183"/>
      <c r="BN110" s="183"/>
    </row>
    <row r="111" spans="1:66" ht="28.35" customHeight="1">
      <c r="A111" s="195"/>
      <c r="B111" s="196"/>
      <c r="C111" s="215"/>
      <c r="D111" s="186" t="s">
        <v>106</v>
      </c>
      <c r="E111" s="217"/>
      <c r="F111" s="186"/>
      <c r="G111" s="186"/>
      <c r="H111" s="186"/>
      <c r="I111" s="186"/>
      <c r="J111" s="217"/>
      <c r="K111" s="186"/>
      <c r="L111" s="186"/>
      <c r="M111" s="186"/>
      <c r="N111" s="450">
        <f>SUM(N112:Q115)</f>
        <v>0</v>
      </c>
      <c r="O111" s="450"/>
      <c r="P111" s="450"/>
      <c r="Q111" s="450"/>
      <c r="R111" s="199"/>
      <c r="S111" s="196"/>
      <c r="T111" s="200"/>
      <c r="U111" s="195"/>
      <c r="V111" s="195"/>
      <c r="W111" s="201"/>
      <c r="X111" s="195"/>
      <c r="Y111" s="201"/>
      <c r="Z111" s="195"/>
      <c r="AA111" s="202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203"/>
      <c r="AS111" s="195"/>
      <c r="AT111" s="204"/>
      <c r="AU111" s="204"/>
      <c r="AV111" s="195"/>
      <c r="AW111" s="195"/>
      <c r="AX111" s="195"/>
      <c r="AY111" s="203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205"/>
      <c r="BL111" s="195"/>
      <c r="BM111" s="195"/>
      <c r="BN111" s="195"/>
    </row>
    <row r="112" spans="1:66" ht="12.75" customHeight="1">
      <c r="A112" s="206"/>
      <c r="B112" s="207"/>
      <c r="C112" s="228">
        <v>1</v>
      </c>
      <c r="D112" s="229" t="s">
        <v>134</v>
      </c>
      <c r="E112" s="230" t="s">
        <v>916</v>
      </c>
      <c r="F112" s="447" t="s">
        <v>917</v>
      </c>
      <c r="G112" s="447"/>
      <c r="H112" s="447"/>
      <c r="I112" s="447"/>
      <c r="J112" s="231" t="s">
        <v>137</v>
      </c>
      <c r="K112" s="232">
        <v>47.3</v>
      </c>
      <c r="L112" s="448">
        <v>0</v>
      </c>
      <c r="M112" s="448"/>
      <c r="N112" s="422">
        <f>PRODUCT(L112*K112)</f>
        <v>0</v>
      </c>
      <c r="O112" s="422"/>
      <c r="P112" s="422"/>
      <c r="Q112" s="422"/>
      <c r="R112" s="208"/>
      <c r="S112" s="206"/>
      <c r="T112" s="209"/>
      <c r="U112" s="206"/>
      <c r="V112" s="206"/>
      <c r="W112" s="210"/>
      <c r="X112" s="206"/>
      <c r="Y112" s="210"/>
      <c r="Z112" s="206"/>
      <c r="AA112" s="211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12"/>
      <c r="AS112" s="206"/>
      <c r="AT112" s="213"/>
      <c r="AU112" s="213"/>
      <c r="AV112" s="206"/>
      <c r="AW112" s="206"/>
      <c r="AX112" s="206"/>
      <c r="AY112" s="212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14"/>
      <c r="BL112" s="206"/>
      <c r="BM112" s="206"/>
      <c r="BN112" s="206"/>
    </row>
    <row r="113" spans="1:66" ht="28.5" customHeight="1">
      <c r="A113" s="195"/>
      <c r="B113" s="196"/>
      <c r="C113" s="228">
        <v>2</v>
      </c>
      <c r="D113" s="229" t="s">
        <v>134</v>
      </c>
      <c r="E113" s="230" t="s">
        <v>918</v>
      </c>
      <c r="F113" s="447" t="s">
        <v>919</v>
      </c>
      <c r="G113" s="447"/>
      <c r="H113" s="447"/>
      <c r="I113" s="447"/>
      <c r="J113" s="231" t="s">
        <v>137</v>
      </c>
      <c r="K113" s="232">
        <v>47.3</v>
      </c>
      <c r="L113" s="448">
        <v>0</v>
      </c>
      <c r="M113" s="448"/>
      <c r="N113" s="422">
        <f>PRODUCT(L113*K113)</f>
        <v>0</v>
      </c>
      <c r="O113" s="422"/>
      <c r="P113" s="422"/>
      <c r="Q113" s="422"/>
      <c r="R113" s="199"/>
      <c r="S113" s="195"/>
      <c r="T113" s="200"/>
      <c r="U113" s="195"/>
      <c r="V113" s="195"/>
      <c r="W113" s="201"/>
      <c r="X113" s="195"/>
      <c r="Y113" s="201"/>
      <c r="Z113" s="195"/>
      <c r="AA113" s="202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203"/>
      <c r="AS113" s="195"/>
      <c r="AT113" s="204"/>
      <c r="AU113" s="204"/>
      <c r="AV113" s="195"/>
      <c r="AW113" s="195"/>
      <c r="AX113" s="195"/>
      <c r="AY113" s="203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205"/>
      <c r="BL113" s="195"/>
      <c r="BM113" s="195"/>
      <c r="BN113" s="195"/>
    </row>
    <row r="114" spans="1:66" ht="28.5" customHeight="1">
      <c r="A114" s="195"/>
      <c r="B114" s="196"/>
      <c r="C114" s="228">
        <v>4</v>
      </c>
      <c r="D114" s="229" t="s">
        <v>134</v>
      </c>
      <c r="E114" s="230" t="s">
        <v>920</v>
      </c>
      <c r="F114" s="447" t="s">
        <v>921</v>
      </c>
      <c r="G114" s="447"/>
      <c r="H114" s="447"/>
      <c r="I114" s="447"/>
      <c r="J114" s="231" t="s">
        <v>137</v>
      </c>
      <c r="K114" s="232">
        <v>41.5</v>
      </c>
      <c r="L114" s="448">
        <v>0</v>
      </c>
      <c r="M114" s="448"/>
      <c r="N114" s="422">
        <f>PRODUCT(L114*K114)</f>
        <v>0</v>
      </c>
      <c r="O114" s="422"/>
      <c r="P114" s="422"/>
      <c r="Q114" s="422"/>
      <c r="R114" s="199"/>
      <c r="S114" s="195"/>
      <c r="T114" s="200"/>
      <c r="U114" s="195"/>
      <c r="V114" s="195"/>
      <c r="W114" s="201"/>
      <c r="X114" s="195"/>
      <c r="Y114" s="201"/>
      <c r="Z114" s="195"/>
      <c r="AA114" s="202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203"/>
      <c r="AS114" s="195"/>
      <c r="AT114" s="204"/>
      <c r="AU114" s="204"/>
      <c r="AV114" s="195"/>
      <c r="AW114" s="195"/>
      <c r="AX114" s="195"/>
      <c r="AY114" s="203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205"/>
      <c r="BL114" s="195"/>
      <c r="BM114" s="195"/>
      <c r="BN114" s="195"/>
    </row>
    <row r="115" spans="1:66" ht="37.9" customHeight="1">
      <c r="A115" s="195"/>
      <c r="B115" s="196"/>
      <c r="C115" s="197">
        <v>5</v>
      </c>
      <c r="D115" s="197" t="s">
        <v>134</v>
      </c>
      <c r="E115" s="197" t="s">
        <v>934</v>
      </c>
      <c r="F115" s="423" t="s">
        <v>321</v>
      </c>
      <c r="G115" s="423"/>
      <c r="H115" s="423"/>
      <c r="I115" s="423"/>
      <c r="J115" s="197" t="s">
        <v>320</v>
      </c>
      <c r="K115" s="198">
        <v>135</v>
      </c>
      <c r="L115" s="424">
        <v>0</v>
      </c>
      <c r="M115" s="424"/>
      <c r="N115" s="425">
        <f>PRODUCT(L115*K115)</f>
        <v>0</v>
      </c>
      <c r="O115" s="425"/>
      <c r="P115" s="425"/>
      <c r="Q115" s="425"/>
      <c r="R115" s="199"/>
      <c r="S115" s="195"/>
      <c r="T115" s="200"/>
      <c r="U115" s="195"/>
      <c r="V115" s="195"/>
      <c r="W115" s="201"/>
      <c r="X115" s="195"/>
      <c r="Y115" s="201"/>
      <c r="Z115" s="195"/>
      <c r="AA115" s="202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203"/>
      <c r="AS115" s="195"/>
      <c r="AT115" s="204"/>
      <c r="AU115" s="204"/>
      <c r="AV115" s="195"/>
      <c r="AW115" s="195"/>
      <c r="AX115" s="195"/>
      <c r="AY115" s="203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205"/>
      <c r="BL115" s="195"/>
      <c r="BM115" s="195"/>
      <c r="BN115" s="195"/>
    </row>
    <row r="116" spans="1:66" ht="28.35" customHeight="1">
      <c r="A116" s="195"/>
      <c r="B116" s="196"/>
      <c r="C116" s="242"/>
      <c r="D116" s="186" t="s">
        <v>322</v>
      </c>
      <c r="E116" s="243"/>
      <c r="F116" s="244"/>
      <c r="G116" s="244"/>
      <c r="H116" s="244"/>
      <c r="I116" s="244"/>
      <c r="J116" s="245"/>
      <c r="K116" s="246"/>
      <c r="L116" s="247"/>
      <c r="M116" s="247"/>
      <c r="N116" s="449">
        <f>SUM(N117)</f>
        <v>0</v>
      </c>
      <c r="O116" s="449"/>
      <c r="P116" s="449"/>
      <c r="Q116" s="449"/>
      <c r="R116" s="199"/>
      <c r="S116" s="195"/>
      <c r="T116" s="200"/>
      <c r="U116" s="195"/>
      <c r="V116" s="195"/>
      <c r="W116" s="201"/>
      <c r="X116" s="195"/>
      <c r="Y116" s="201"/>
      <c r="Z116" s="195"/>
      <c r="AA116" s="202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203"/>
      <c r="AS116" s="195"/>
      <c r="AT116" s="204"/>
      <c r="AU116" s="204"/>
      <c r="AV116" s="195"/>
      <c r="AW116" s="195"/>
      <c r="AX116" s="195"/>
      <c r="AY116" s="203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205"/>
      <c r="BL116" s="195"/>
      <c r="BM116" s="195"/>
      <c r="BN116" s="195"/>
    </row>
    <row r="117" spans="1:66" ht="33" customHeight="1">
      <c r="A117" s="215"/>
      <c r="B117" s="216"/>
      <c r="C117" s="229">
        <v>6</v>
      </c>
      <c r="D117" s="229" t="s">
        <v>134</v>
      </c>
      <c r="E117" s="230" t="s">
        <v>935</v>
      </c>
      <c r="F117" s="447" t="s">
        <v>936</v>
      </c>
      <c r="G117" s="447"/>
      <c r="H117" s="447"/>
      <c r="I117" s="447"/>
      <c r="J117" s="231" t="s">
        <v>500</v>
      </c>
      <c r="K117" s="232">
        <v>0.8</v>
      </c>
      <c r="L117" s="448">
        <v>0</v>
      </c>
      <c r="M117" s="448"/>
      <c r="N117" s="422">
        <f>PRODUCT(L117*K117)</f>
        <v>0</v>
      </c>
      <c r="O117" s="422"/>
      <c r="P117" s="422"/>
      <c r="Q117" s="422"/>
      <c r="R117" s="218"/>
      <c r="S117" s="215"/>
      <c r="T117" s="219"/>
      <c r="U117" s="215"/>
      <c r="V117" s="215"/>
      <c r="W117" s="220" t="e">
        <f>SUM(#REF!)</f>
        <v>#REF!</v>
      </c>
      <c r="X117" s="215"/>
      <c r="Y117" s="220" t="e">
        <f>SUM(#REF!)</f>
        <v>#REF!</v>
      </c>
      <c r="Z117" s="215"/>
      <c r="AA117" s="221" t="e">
        <f>SUM(#REF!)</f>
        <v>#REF!</v>
      </c>
      <c r="AB117" s="215"/>
      <c r="AC117" s="222"/>
      <c r="AD117" s="222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23" t="s">
        <v>78</v>
      </c>
      <c r="AS117" s="215"/>
      <c r="AT117" s="224" t="s">
        <v>71</v>
      </c>
      <c r="AU117" s="224" t="s">
        <v>78</v>
      </c>
      <c r="AV117" s="215"/>
      <c r="AW117" s="215"/>
      <c r="AX117" s="215"/>
      <c r="AY117" s="223" t="s">
        <v>133</v>
      </c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25" t="e">
        <f>SUM(#REF!)</f>
        <v>#REF!</v>
      </c>
      <c r="BL117" s="215"/>
      <c r="BM117" s="215"/>
      <c r="BN117" s="215"/>
    </row>
    <row r="118" spans="1:66" ht="15">
      <c r="A118" s="215"/>
      <c r="B118" s="216"/>
      <c r="C118" s="257"/>
      <c r="D118" s="186" t="s">
        <v>323</v>
      </c>
      <c r="E118" s="359"/>
      <c r="F118" s="258"/>
      <c r="G118" s="258"/>
      <c r="H118" s="258"/>
      <c r="I118" s="258"/>
      <c r="J118" s="259"/>
      <c r="K118" s="260"/>
      <c r="L118" s="261"/>
      <c r="M118" s="261"/>
      <c r="N118" s="443">
        <f>SUM(N119)</f>
        <v>0</v>
      </c>
      <c r="O118" s="443"/>
      <c r="P118" s="443"/>
      <c r="Q118" s="443"/>
      <c r="R118" s="218"/>
      <c r="S118" s="215"/>
      <c r="T118" s="219"/>
      <c r="U118" s="215"/>
      <c r="V118" s="215"/>
      <c r="W118" s="220"/>
      <c r="X118" s="215"/>
      <c r="Y118" s="220"/>
      <c r="Z118" s="215"/>
      <c r="AA118" s="221"/>
      <c r="AB118" s="215"/>
      <c r="AC118" s="222"/>
      <c r="AD118" s="222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23"/>
      <c r="AS118" s="215"/>
      <c r="AT118" s="224"/>
      <c r="AU118" s="224"/>
      <c r="AV118" s="215"/>
      <c r="AW118" s="215"/>
      <c r="AX118" s="215"/>
      <c r="AY118" s="223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25"/>
      <c r="BL118" s="215"/>
      <c r="BM118" s="215"/>
      <c r="BN118" s="215"/>
    </row>
    <row r="119" spans="1:66" s="373" customFormat="1" ht="32.25" customHeight="1">
      <c r="A119" s="360"/>
      <c r="B119" s="361"/>
      <c r="C119" s="362">
        <v>7</v>
      </c>
      <c r="D119" s="363" t="s">
        <v>134</v>
      </c>
      <c r="E119" s="364" t="s">
        <v>377</v>
      </c>
      <c r="F119" s="444" t="s">
        <v>324</v>
      </c>
      <c r="G119" s="444"/>
      <c r="H119" s="444"/>
      <c r="I119" s="444"/>
      <c r="J119" s="364" t="s">
        <v>137</v>
      </c>
      <c r="K119" s="365">
        <v>60</v>
      </c>
      <c r="L119" s="445">
        <v>0</v>
      </c>
      <c r="M119" s="445"/>
      <c r="N119" s="446">
        <f>PRODUCT(L119*K119)</f>
        <v>0</v>
      </c>
      <c r="O119" s="446"/>
      <c r="P119" s="446"/>
      <c r="Q119" s="446"/>
      <c r="R119" s="366"/>
      <c r="S119" s="360"/>
      <c r="T119" s="367"/>
      <c r="U119" s="368"/>
      <c r="V119" s="369"/>
      <c r="W119" s="369"/>
      <c r="X119" s="369"/>
      <c r="Y119" s="369"/>
      <c r="Z119" s="369"/>
      <c r="AA119" s="37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71"/>
      <c r="AS119" s="360"/>
      <c r="AT119" s="371"/>
      <c r="AU119" s="371"/>
      <c r="AV119" s="360"/>
      <c r="AW119" s="360"/>
      <c r="AX119" s="360"/>
      <c r="AY119" s="371"/>
      <c r="AZ119" s="360"/>
      <c r="BA119" s="360"/>
      <c r="BB119" s="360"/>
      <c r="BC119" s="360"/>
      <c r="BD119" s="360"/>
      <c r="BE119" s="372"/>
      <c r="BF119" s="372"/>
      <c r="BG119" s="372"/>
      <c r="BH119" s="372"/>
      <c r="BI119" s="372"/>
      <c r="BJ119" s="371"/>
      <c r="BK119" s="372"/>
      <c r="BL119" s="371"/>
      <c r="BM119" s="371"/>
      <c r="BN119" s="360"/>
    </row>
    <row r="120" spans="1:66" ht="21" customHeight="1">
      <c r="A120" s="226"/>
      <c r="B120" s="227"/>
      <c r="C120" s="279"/>
      <c r="D120" s="186" t="s">
        <v>318</v>
      </c>
      <c r="E120" s="217"/>
      <c r="F120" s="186"/>
      <c r="G120" s="186"/>
      <c r="H120" s="186"/>
      <c r="I120" s="186"/>
      <c r="J120" s="217"/>
      <c r="K120" s="186"/>
      <c r="L120" s="186"/>
      <c r="M120" s="186"/>
      <c r="N120" s="443">
        <f>SUM(N121:Q131)</f>
        <v>0</v>
      </c>
      <c r="O120" s="443"/>
      <c r="P120" s="443"/>
      <c r="Q120" s="443">
        <f>SUM(N120:P120)</f>
        <v>0</v>
      </c>
      <c r="R120" s="233"/>
      <c r="S120" s="226"/>
      <c r="T120" s="234"/>
      <c r="U120" s="235"/>
      <c r="V120" s="236"/>
      <c r="W120" s="236"/>
      <c r="X120" s="236"/>
      <c r="Y120" s="236"/>
      <c r="Z120" s="236"/>
      <c r="AA120" s="237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38"/>
      <c r="AS120" s="226"/>
      <c r="AT120" s="238"/>
      <c r="AU120" s="238"/>
      <c r="AV120" s="226"/>
      <c r="AW120" s="226"/>
      <c r="AX120" s="226"/>
      <c r="AY120" s="238"/>
      <c r="AZ120" s="226"/>
      <c r="BA120" s="226"/>
      <c r="BB120" s="226"/>
      <c r="BC120" s="226"/>
      <c r="BD120" s="226"/>
      <c r="BE120" s="239"/>
      <c r="BF120" s="239"/>
      <c r="BG120" s="239"/>
      <c r="BH120" s="239"/>
      <c r="BI120" s="239"/>
      <c r="BJ120" s="238"/>
      <c r="BK120" s="239"/>
      <c r="BL120" s="238"/>
      <c r="BM120" s="238"/>
      <c r="BN120" s="226"/>
    </row>
    <row r="121" spans="1:66" ht="28.35" customHeight="1">
      <c r="A121" s="226"/>
      <c r="B121" s="227"/>
      <c r="C121" s="228">
        <v>8</v>
      </c>
      <c r="D121" s="228" t="s">
        <v>134</v>
      </c>
      <c r="E121" s="287" t="s">
        <v>325</v>
      </c>
      <c r="F121" s="439" t="s">
        <v>326</v>
      </c>
      <c r="G121" s="439"/>
      <c r="H121" s="439"/>
      <c r="I121" s="439"/>
      <c r="J121" s="288" t="s">
        <v>137</v>
      </c>
      <c r="K121" s="289">
        <v>127</v>
      </c>
      <c r="L121" s="422">
        <v>0</v>
      </c>
      <c r="M121" s="422"/>
      <c r="N121" s="442">
        <f>PRODUCT(L121*K121)</f>
        <v>0</v>
      </c>
      <c r="O121" s="442"/>
      <c r="P121" s="442"/>
      <c r="Q121" s="442"/>
      <c r="R121" s="233"/>
      <c r="S121" s="226"/>
      <c r="T121" s="234"/>
      <c r="U121" s="235"/>
      <c r="V121" s="236"/>
      <c r="W121" s="236"/>
      <c r="X121" s="236"/>
      <c r="Y121" s="236"/>
      <c r="Z121" s="236"/>
      <c r="AA121" s="237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38"/>
      <c r="AS121" s="226"/>
      <c r="AT121" s="238"/>
      <c r="AU121" s="238"/>
      <c r="AV121" s="226"/>
      <c r="AW121" s="226"/>
      <c r="AX121" s="226"/>
      <c r="AY121" s="238"/>
      <c r="AZ121" s="226"/>
      <c r="BA121" s="226"/>
      <c r="BB121" s="226"/>
      <c r="BC121" s="226"/>
      <c r="BD121" s="226"/>
      <c r="BE121" s="239"/>
      <c r="BF121" s="239"/>
      <c r="BG121" s="239"/>
      <c r="BH121" s="239"/>
      <c r="BI121" s="239"/>
      <c r="BJ121" s="238"/>
      <c r="BK121" s="239"/>
      <c r="BL121" s="238"/>
      <c r="BM121" s="238"/>
      <c r="BN121" s="226"/>
    </row>
    <row r="122" spans="1:66" ht="34.15" customHeight="1">
      <c r="A122" s="226"/>
      <c r="B122" s="227"/>
      <c r="C122" s="290">
        <v>9</v>
      </c>
      <c r="D122" s="228" t="s">
        <v>134</v>
      </c>
      <c r="E122" s="287" t="s">
        <v>327</v>
      </c>
      <c r="F122" s="439" t="s">
        <v>328</v>
      </c>
      <c r="G122" s="439"/>
      <c r="H122" s="439"/>
      <c r="I122" s="439"/>
      <c r="J122" s="288" t="s">
        <v>137</v>
      </c>
      <c r="K122" s="289">
        <v>75</v>
      </c>
      <c r="L122" s="422">
        <v>0</v>
      </c>
      <c r="M122" s="422"/>
      <c r="N122" s="442">
        <f>PRODUCT(L122*K122)</f>
        <v>0</v>
      </c>
      <c r="O122" s="442"/>
      <c r="P122" s="442"/>
      <c r="Q122" s="442"/>
      <c r="R122" s="233"/>
      <c r="S122" s="226"/>
      <c r="T122" s="234"/>
      <c r="U122" s="235"/>
      <c r="V122" s="236"/>
      <c r="W122" s="236"/>
      <c r="X122" s="236"/>
      <c r="Y122" s="236"/>
      <c r="Z122" s="236"/>
      <c r="AA122" s="237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38"/>
      <c r="AS122" s="226"/>
      <c r="AT122" s="238"/>
      <c r="AU122" s="238"/>
      <c r="AV122" s="226"/>
      <c r="AW122" s="226"/>
      <c r="AX122" s="226"/>
      <c r="AY122" s="238"/>
      <c r="AZ122" s="226"/>
      <c r="BA122" s="226"/>
      <c r="BB122" s="226"/>
      <c r="BC122" s="226"/>
      <c r="BD122" s="226"/>
      <c r="BE122" s="239"/>
      <c r="BF122" s="239"/>
      <c r="BG122" s="239"/>
      <c r="BH122" s="239"/>
      <c r="BI122" s="239"/>
      <c r="BJ122" s="238"/>
      <c r="BK122" s="239"/>
      <c r="BL122" s="238"/>
      <c r="BM122" s="238"/>
      <c r="BN122" s="226"/>
    </row>
    <row r="123" spans="1:66" ht="13.5">
      <c r="A123" s="240"/>
      <c r="B123" s="241"/>
      <c r="C123" s="290">
        <v>10</v>
      </c>
      <c r="D123" s="228" t="s">
        <v>329</v>
      </c>
      <c r="E123" s="287" t="s">
        <v>927</v>
      </c>
      <c r="F123" s="439" t="s">
        <v>922</v>
      </c>
      <c r="G123" s="439"/>
      <c r="H123" s="439"/>
      <c r="I123" s="439"/>
      <c r="J123" s="288" t="s">
        <v>234</v>
      </c>
      <c r="K123" s="289">
        <v>1</v>
      </c>
      <c r="L123" s="422">
        <v>0</v>
      </c>
      <c r="M123" s="422"/>
      <c r="N123" s="442">
        <f>PRODUCT(L123*K123)</f>
        <v>0</v>
      </c>
      <c r="O123" s="442"/>
      <c r="P123" s="442"/>
      <c r="Q123" s="442"/>
      <c r="R123" s="248"/>
      <c r="S123" s="240"/>
      <c r="T123" s="249"/>
      <c r="U123" s="250"/>
      <c r="V123" s="251"/>
      <c r="W123" s="251"/>
      <c r="X123" s="251"/>
      <c r="Y123" s="251"/>
      <c r="Z123" s="251"/>
      <c r="AA123" s="252"/>
      <c r="AB123" s="240"/>
      <c r="AC123" s="253"/>
      <c r="AD123" s="253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54"/>
      <c r="AS123" s="240"/>
      <c r="AT123" s="254"/>
      <c r="AU123" s="254"/>
      <c r="AV123" s="240"/>
      <c r="AW123" s="240"/>
      <c r="AX123" s="240"/>
      <c r="AY123" s="254"/>
      <c r="AZ123" s="240"/>
      <c r="BA123" s="240"/>
      <c r="BB123" s="240"/>
      <c r="BC123" s="240"/>
      <c r="BD123" s="240"/>
      <c r="BE123" s="255"/>
      <c r="BF123" s="255"/>
      <c r="BG123" s="255"/>
      <c r="BH123" s="255"/>
      <c r="BI123" s="255"/>
      <c r="BJ123" s="254"/>
      <c r="BK123" s="255"/>
      <c r="BL123" s="254"/>
      <c r="BM123" s="254"/>
      <c r="BN123" s="240"/>
    </row>
    <row r="124" spans="1:66" ht="12.75" customHeight="1">
      <c r="A124" s="226"/>
      <c r="B124" s="227"/>
      <c r="C124" s="228">
        <v>11</v>
      </c>
      <c r="D124" s="228" t="s">
        <v>134</v>
      </c>
      <c r="E124" s="287" t="s">
        <v>928</v>
      </c>
      <c r="F124" s="439" t="s">
        <v>330</v>
      </c>
      <c r="G124" s="439"/>
      <c r="H124" s="439"/>
      <c r="I124" s="439"/>
      <c r="J124" s="288" t="s">
        <v>234</v>
      </c>
      <c r="K124" s="289">
        <v>1</v>
      </c>
      <c r="L124" s="422">
        <v>0</v>
      </c>
      <c r="M124" s="422"/>
      <c r="N124" s="442">
        <f>PRODUCT(L124*K124)</f>
        <v>0</v>
      </c>
      <c r="O124" s="442"/>
      <c r="P124" s="442"/>
      <c r="Q124" s="442"/>
      <c r="R124" s="233"/>
      <c r="S124" s="226"/>
      <c r="T124" s="234"/>
      <c r="U124" s="235"/>
      <c r="V124" s="236"/>
      <c r="W124" s="236"/>
      <c r="X124" s="236"/>
      <c r="Y124" s="236"/>
      <c r="Z124" s="236"/>
      <c r="AA124" s="237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38"/>
      <c r="AS124" s="226"/>
      <c r="AT124" s="238"/>
      <c r="AU124" s="238"/>
      <c r="AV124" s="226"/>
      <c r="AW124" s="226"/>
      <c r="AX124" s="226"/>
      <c r="AY124" s="238"/>
      <c r="AZ124" s="226"/>
      <c r="BA124" s="226"/>
      <c r="BB124" s="226"/>
      <c r="BC124" s="226"/>
      <c r="BD124" s="226"/>
      <c r="BE124" s="239"/>
      <c r="BF124" s="239"/>
      <c r="BG124" s="239"/>
      <c r="BH124" s="239"/>
      <c r="BI124" s="239"/>
      <c r="BJ124" s="238"/>
      <c r="BK124" s="239"/>
      <c r="BL124" s="238"/>
      <c r="BM124" s="238"/>
      <c r="BN124" s="226"/>
    </row>
    <row r="125" spans="1:66" ht="24" customHeight="1">
      <c r="A125" s="194"/>
      <c r="B125" s="256"/>
      <c r="C125" s="228"/>
      <c r="D125" s="228" t="s">
        <v>134</v>
      </c>
      <c r="E125" s="287" t="s">
        <v>926</v>
      </c>
      <c r="F125" s="426" t="s">
        <v>937</v>
      </c>
      <c r="G125" s="427"/>
      <c r="H125" s="427"/>
      <c r="I125" s="428"/>
      <c r="J125" s="288" t="s">
        <v>172</v>
      </c>
      <c r="K125" s="289">
        <v>1.2</v>
      </c>
      <c r="L125" s="429">
        <v>0</v>
      </c>
      <c r="M125" s="430"/>
      <c r="N125" s="431">
        <f>PRODUCT(L125*K125)</f>
        <v>0</v>
      </c>
      <c r="O125" s="432"/>
      <c r="P125" s="432"/>
      <c r="Q125" s="433"/>
      <c r="R125" s="262"/>
      <c r="S125" s="194"/>
      <c r="T125" s="263"/>
      <c r="U125" s="264"/>
      <c r="V125" s="265"/>
      <c r="W125" s="265"/>
      <c r="X125" s="265"/>
      <c r="Y125" s="265"/>
      <c r="Z125" s="265"/>
      <c r="AA125" s="266"/>
      <c r="AB125" s="194"/>
      <c r="AC125" s="267"/>
      <c r="AD125" s="267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268"/>
      <c r="AS125" s="194"/>
      <c r="AT125" s="268"/>
      <c r="AU125" s="268"/>
      <c r="AV125" s="194"/>
      <c r="AW125" s="194"/>
      <c r="AX125" s="194"/>
      <c r="AY125" s="268"/>
      <c r="AZ125" s="194"/>
      <c r="BA125" s="194"/>
      <c r="BB125" s="194"/>
      <c r="BC125" s="194"/>
      <c r="BD125" s="194"/>
      <c r="BE125" s="269"/>
      <c r="BF125" s="269"/>
      <c r="BG125" s="269"/>
      <c r="BH125" s="269"/>
      <c r="BI125" s="269"/>
      <c r="BJ125" s="268"/>
      <c r="BK125" s="269"/>
      <c r="BL125" s="268"/>
      <c r="BM125" s="268"/>
      <c r="BN125" s="194"/>
    </row>
    <row r="126" spans="1:66" ht="24" customHeight="1">
      <c r="A126" s="194"/>
      <c r="B126" s="256"/>
      <c r="C126" s="290">
        <v>12</v>
      </c>
      <c r="D126" s="228" t="s">
        <v>134</v>
      </c>
      <c r="E126" s="287" t="s">
        <v>925</v>
      </c>
      <c r="F126" s="439" t="s">
        <v>943</v>
      </c>
      <c r="G126" s="439"/>
      <c r="H126" s="439"/>
      <c r="I126" s="439"/>
      <c r="J126" s="288" t="s">
        <v>183</v>
      </c>
      <c r="K126" s="289">
        <v>2</v>
      </c>
      <c r="L126" s="422">
        <v>0</v>
      </c>
      <c r="M126" s="422"/>
      <c r="N126" s="422">
        <f aca="true" t="shared" si="0" ref="N126:N131">ROUND(L126*K126,2)</f>
        <v>0</v>
      </c>
      <c r="O126" s="422"/>
      <c r="P126" s="422"/>
      <c r="Q126" s="422"/>
      <c r="R126" s="262"/>
      <c r="S126" s="194"/>
      <c r="T126" s="263"/>
      <c r="U126" s="264"/>
      <c r="V126" s="265"/>
      <c r="W126" s="265"/>
      <c r="X126" s="265"/>
      <c r="Y126" s="265"/>
      <c r="Z126" s="265"/>
      <c r="AA126" s="266"/>
      <c r="AB126" s="194"/>
      <c r="AC126" s="267"/>
      <c r="AD126" s="267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268"/>
      <c r="AS126" s="194"/>
      <c r="AT126" s="268"/>
      <c r="AU126" s="268"/>
      <c r="AV126" s="194"/>
      <c r="AW126" s="194"/>
      <c r="AX126" s="194"/>
      <c r="AY126" s="268"/>
      <c r="AZ126" s="194"/>
      <c r="BA126" s="194"/>
      <c r="BB126" s="194"/>
      <c r="BC126" s="194"/>
      <c r="BD126" s="194"/>
      <c r="BE126" s="269"/>
      <c r="BF126" s="269"/>
      <c r="BG126" s="269"/>
      <c r="BH126" s="269"/>
      <c r="BI126" s="269"/>
      <c r="BJ126" s="268"/>
      <c r="BK126" s="269"/>
      <c r="BL126" s="268"/>
      <c r="BM126" s="268"/>
      <c r="BN126" s="194"/>
    </row>
    <row r="127" spans="1:66" ht="12.75" customHeight="1">
      <c r="A127" s="270"/>
      <c r="B127" s="271"/>
      <c r="C127" s="290">
        <v>13</v>
      </c>
      <c r="D127" s="228" t="s">
        <v>134</v>
      </c>
      <c r="E127" s="287" t="s">
        <v>923</v>
      </c>
      <c r="F127" s="439" t="s">
        <v>331</v>
      </c>
      <c r="G127" s="439"/>
      <c r="H127" s="439"/>
      <c r="I127" s="439"/>
      <c r="J127" s="288" t="s">
        <v>183</v>
      </c>
      <c r="K127" s="289">
        <v>0.85</v>
      </c>
      <c r="L127" s="422">
        <v>0</v>
      </c>
      <c r="M127" s="422"/>
      <c r="N127" s="422">
        <f t="shared" si="0"/>
        <v>0</v>
      </c>
      <c r="O127" s="422"/>
      <c r="P127" s="422"/>
      <c r="Q127" s="422"/>
      <c r="R127" s="272"/>
      <c r="S127" s="270"/>
      <c r="T127" s="273"/>
      <c r="U127" s="274"/>
      <c r="V127" s="275"/>
      <c r="W127" s="275"/>
      <c r="X127" s="275"/>
      <c r="Y127" s="275"/>
      <c r="Z127" s="275"/>
      <c r="AA127" s="276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7"/>
      <c r="AS127" s="270"/>
      <c r="AT127" s="277"/>
      <c r="AU127" s="277"/>
      <c r="AV127" s="270"/>
      <c r="AW127" s="270"/>
      <c r="AX127" s="270"/>
      <c r="AY127" s="277"/>
      <c r="AZ127" s="270"/>
      <c r="BA127" s="270"/>
      <c r="BB127" s="270"/>
      <c r="BC127" s="270"/>
      <c r="BD127" s="270"/>
      <c r="BE127" s="278"/>
      <c r="BF127" s="278"/>
      <c r="BG127" s="278"/>
      <c r="BH127" s="278"/>
      <c r="BI127" s="278"/>
      <c r="BJ127" s="277"/>
      <c r="BK127" s="278"/>
      <c r="BL127" s="277"/>
      <c r="BM127" s="277"/>
      <c r="BN127" s="270"/>
    </row>
    <row r="128" spans="1:66" ht="15">
      <c r="A128" s="279"/>
      <c r="B128" s="280"/>
      <c r="C128" s="228">
        <v>14</v>
      </c>
      <c r="D128" s="228" t="s">
        <v>134</v>
      </c>
      <c r="E128" s="287" t="s">
        <v>924</v>
      </c>
      <c r="F128" s="439" t="s">
        <v>332</v>
      </c>
      <c r="G128" s="439"/>
      <c r="H128" s="439"/>
      <c r="I128" s="439"/>
      <c r="J128" s="288" t="s">
        <v>183</v>
      </c>
      <c r="K128" s="289">
        <v>25</v>
      </c>
      <c r="L128" s="422">
        <v>0</v>
      </c>
      <c r="M128" s="422"/>
      <c r="N128" s="422">
        <f t="shared" si="0"/>
        <v>0</v>
      </c>
      <c r="O128" s="422"/>
      <c r="P128" s="422"/>
      <c r="Q128" s="422"/>
      <c r="R128" s="281"/>
      <c r="S128" s="279"/>
      <c r="T128" s="282"/>
      <c r="U128" s="279"/>
      <c r="V128" s="279"/>
      <c r="W128" s="283">
        <f>SUM(W129:W129)</f>
        <v>0</v>
      </c>
      <c r="X128" s="279"/>
      <c r="Y128" s="283">
        <f>SUM(Y129:Y129)</f>
        <v>0</v>
      </c>
      <c r="Z128" s="279"/>
      <c r="AA128" s="284">
        <f>SUM(AA129:AA129)</f>
        <v>0</v>
      </c>
      <c r="AB128" s="279"/>
      <c r="AC128" s="285"/>
      <c r="AD128" s="285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186" t="s">
        <v>78</v>
      </c>
      <c r="AS128" s="279"/>
      <c r="AT128" s="217" t="s">
        <v>71</v>
      </c>
      <c r="AU128" s="217" t="s">
        <v>78</v>
      </c>
      <c r="AV128" s="279"/>
      <c r="AW128" s="279"/>
      <c r="AX128" s="279"/>
      <c r="AY128" s="186" t="s">
        <v>133</v>
      </c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86">
        <f>SUM(BK129:BK129)</f>
        <v>0</v>
      </c>
      <c r="BL128" s="279"/>
      <c r="BM128" s="279"/>
      <c r="BN128" s="279"/>
    </row>
    <row r="129" spans="1:66" ht="19.35" customHeight="1">
      <c r="A129" s="22"/>
      <c r="B129" s="127"/>
      <c r="C129" s="290">
        <v>15</v>
      </c>
      <c r="D129" s="228" t="s">
        <v>134</v>
      </c>
      <c r="E129" s="287" t="s">
        <v>925</v>
      </c>
      <c r="F129" s="439" t="s">
        <v>333</v>
      </c>
      <c r="G129" s="439"/>
      <c r="H129" s="439"/>
      <c r="I129" s="439"/>
      <c r="J129" s="288" t="s">
        <v>183</v>
      </c>
      <c r="K129" s="289">
        <v>0.85</v>
      </c>
      <c r="L129" s="422">
        <v>0</v>
      </c>
      <c r="M129" s="422"/>
      <c r="N129" s="422">
        <f t="shared" si="0"/>
        <v>0</v>
      </c>
      <c r="O129" s="422"/>
      <c r="P129" s="422"/>
      <c r="Q129" s="422"/>
      <c r="R129" s="132"/>
      <c r="S129" s="22"/>
      <c r="T129" s="133"/>
      <c r="U129" s="30"/>
      <c r="V129" s="134"/>
      <c r="W129" s="134"/>
      <c r="X129" s="134"/>
      <c r="Y129" s="134"/>
      <c r="Z129" s="134"/>
      <c r="AA129" s="135"/>
      <c r="AB129" s="22"/>
      <c r="AC129" s="165"/>
      <c r="AD129" s="165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10"/>
      <c r="AS129" s="22"/>
      <c r="AT129" s="10"/>
      <c r="AU129" s="10"/>
      <c r="AV129" s="22"/>
      <c r="AW129" s="22"/>
      <c r="AX129" s="22"/>
      <c r="AY129" s="10"/>
      <c r="AZ129" s="22"/>
      <c r="BA129" s="22"/>
      <c r="BB129" s="22"/>
      <c r="BC129" s="22"/>
      <c r="BD129" s="22"/>
      <c r="BE129" s="136"/>
      <c r="BF129" s="136"/>
      <c r="BG129" s="136"/>
      <c r="BH129" s="136"/>
      <c r="BI129" s="136"/>
      <c r="BJ129" s="10"/>
      <c r="BK129" s="136"/>
      <c r="BL129" s="10"/>
      <c r="BM129" s="10"/>
      <c r="BN129" s="22"/>
    </row>
    <row r="130" spans="1:66" ht="28.35" customHeight="1">
      <c r="A130" s="116"/>
      <c r="B130" s="117"/>
      <c r="C130" s="290">
        <v>16</v>
      </c>
      <c r="D130" s="228" t="s">
        <v>134</v>
      </c>
      <c r="E130" s="287" t="s">
        <v>929</v>
      </c>
      <c r="F130" s="439" t="s">
        <v>334</v>
      </c>
      <c r="G130" s="439"/>
      <c r="H130" s="439"/>
      <c r="I130" s="439"/>
      <c r="J130" s="288" t="s">
        <v>183</v>
      </c>
      <c r="K130" s="289">
        <v>0.85</v>
      </c>
      <c r="L130" s="422">
        <v>0</v>
      </c>
      <c r="M130" s="422"/>
      <c r="N130" s="422">
        <f t="shared" si="0"/>
        <v>0</v>
      </c>
      <c r="O130" s="422"/>
      <c r="P130" s="422"/>
      <c r="Q130" s="422"/>
      <c r="R130" s="291"/>
      <c r="S130" s="292"/>
      <c r="T130" s="120"/>
      <c r="U130" s="116"/>
      <c r="V130" s="116"/>
      <c r="W130" s="121">
        <f>W131</f>
        <v>0</v>
      </c>
      <c r="X130" s="116"/>
      <c r="Y130" s="121">
        <f>Y131</f>
        <v>0</v>
      </c>
      <c r="Z130" s="116"/>
      <c r="AA130" s="122">
        <f>AA131</f>
        <v>0</v>
      </c>
      <c r="AB130" s="116"/>
      <c r="AC130" s="182">
        <v>0.007</v>
      </c>
      <c r="AD130" s="182">
        <f>PRODUCT(N122*AC130)</f>
        <v>0</v>
      </c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23" t="s">
        <v>78</v>
      </c>
      <c r="AS130" s="116"/>
      <c r="AT130" s="124" t="s">
        <v>71</v>
      </c>
      <c r="AU130" s="124" t="s">
        <v>78</v>
      </c>
      <c r="AV130" s="116"/>
      <c r="AW130" s="116"/>
      <c r="AX130" s="116"/>
      <c r="AY130" s="123" t="s">
        <v>133</v>
      </c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25">
        <f>BK131</f>
        <v>0</v>
      </c>
      <c r="BL130" s="116"/>
      <c r="BM130" s="116"/>
      <c r="BN130" s="116"/>
    </row>
    <row r="131" spans="1:66" ht="19.35" customHeight="1">
      <c r="A131" s="22"/>
      <c r="B131" s="127"/>
      <c r="C131" s="228">
        <v>17</v>
      </c>
      <c r="D131" s="228" t="s">
        <v>134</v>
      </c>
      <c r="E131" s="293" t="s">
        <v>930</v>
      </c>
      <c r="F131" s="439" t="s">
        <v>335</v>
      </c>
      <c r="G131" s="439"/>
      <c r="H131" s="439"/>
      <c r="I131" s="439"/>
      <c r="J131" s="288" t="s">
        <v>183</v>
      </c>
      <c r="K131" s="289">
        <v>0.85</v>
      </c>
      <c r="L131" s="422">
        <v>0</v>
      </c>
      <c r="M131" s="422"/>
      <c r="N131" s="422">
        <f t="shared" si="0"/>
        <v>0</v>
      </c>
      <c r="O131" s="422"/>
      <c r="P131" s="422"/>
      <c r="Q131" s="422"/>
      <c r="R131" s="132"/>
      <c r="S131" s="22"/>
      <c r="T131" s="133"/>
      <c r="U131" s="30"/>
      <c r="V131" s="134"/>
      <c r="W131" s="134"/>
      <c r="X131" s="134"/>
      <c r="Y131" s="134"/>
      <c r="Z131" s="134"/>
      <c r="AA131" s="135"/>
      <c r="AB131" s="22"/>
      <c r="AC131" s="165">
        <v>1.8</v>
      </c>
      <c r="AD131" s="182">
        <f>PRODUCT(N123*AC131)</f>
        <v>0</v>
      </c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10"/>
      <c r="AS131" s="22"/>
      <c r="AT131" s="10"/>
      <c r="AU131" s="10"/>
      <c r="AV131" s="22"/>
      <c r="AW131" s="22"/>
      <c r="AX131" s="22"/>
      <c r="AY131" s="10"/>
      <c r="AZ131" s="22"/>
      <c r="BA131" s="22"/>
      <c r="BB131" s="22"/>
      <c r="BC131" s="22"/>
      <c r="BD131" s="22"/>
      <c r="BE131" s="136"/>
      <c r="BF131" s="136"/>
      <c r="BG131" s="136"/>
      <c r="BH131" s="136"/>
      <c r="BI131" s="136"/>
      <c r="BJ131" s="10"/>
      <c r="BK131" s="136"/>
      <c r="BL131" s="10"/>
      <c r="BM131" s="10"/>
      <c r="BN131" s="22"/>
    </row>
    <row r="132" spans="1:66" ht="12.75" customHeight="1">
      <c r="A132" s="22"/>
      <c r="B132" s="127"/>
      <c r="C132" s="215"/>
      <c r="D132" s="186" t="s">
        <v>336</v>
      </c>
      <c r="E132" s="294"/>
      <c r="F132" s="186"/>
      <c r="G132" s="186"/>
      <c r="H132" s="186"/>
      <c r="I132" s="186"/>
      <c r="J132" s="217"/>
      <c r="K132" s="186"/>
      <c r="L132" s="186"/>
      <c r="M132" s="186"/>
      <c r="N132" s="441">
        <f>SUM(N133)</f>
        <v>0</v>
      </c>
      <c r="O132" s="441"/>
      <c r="P132" s="441"/>
      <c r="Q132" s="441"/>
      <c r="R132" s="132"/>
      <c r="S132" s="22"/>
      <c r="T132" s="133"/>
      <c r="U132" s="30"/>
      <c r="V132" s="134"/>
      <c r="W132" s="134"/>
      <c r="X132" s="134"/>
      <c r="Y132" s="134"/>
      <c r="Z132" s="134"/>
      <c r="AA132" s="135"/>
      <c r="AB132" s="22"/>
      <c r="AC132" s="165">
        <v>1.8</v>
      </c>
      <c r="AD132" s="182">
        <f>PRODUCT(N124*AC132)</f>
        <v>0</v>
      </c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10"/>
      <c r="AS132" s="22"/>
      <c r="AT132" s="10"/>
      <c r="AU132" s="10"/>
      <c r="AV132" s="22"/>
      <c r="AW132" s="22"/>
      <c r="AX132" s="22"/>
      <c r="AY132" s="10"/>
      <c r="AZ132" s="22"/>
      <c r="BA132" s="22"/>
      <c r="BB132" s="22"/>
      <c r="BC132" s="22"/>
      <c r="BD132" s="22"/>
      <c r="BE132" s="136"/>
      <c r="BF132" s="136"/>
      <c r="BG132" s="136"/>
      <c r="BH132" s="136"/>
      <c r="BI132" s="136"/>
      <c r="BJ132" s="10"/>
      <c r="BK132" s="136"/>
      <c r="BL132" s="10"/>
      <c r="BM132" s="10"/>
      <c r="BN132" s="22"/>
    </row>
    <row r="133" spans="1:66" ht="12.75" customHeight="1">
      <c r="A133" s="22"/>
      <c r="B133" s="127"/>
      <c r="C133" s="228">
        <v>18</v>
      </c>
      <c r="D133" s="228" t="s">
        <v>134</v>
      </c>
      <c r="E133" s="287" t="s">
        <v>931</v>
      </c>
      <c r="F133" s="439" t="s">
        <v>187</v>
      </c>
      <c r="G133" s="439"/>
      <c r="H133" s="439"/>
      <c r="I133" s="439"/>
      <c r="J133" s="288" t="s">
        <v>183</v>
      </c>
      <c r="K133" s="289">
        <v>2</v>
      </c>
      <c r="L133" s="422">
        <v>0</v>
      </c>
      <c r="M133" s="422"/>
      <c r="N133" s="422">
        <f>ROUND(L133*K133,2)</f>
        <v>0</v>
      </c>
      <c r="O133" s="422"/>
      <c r="P133" s="422"/>
      <c r="Q133" s="422"/>
      <c r="R133" s="132"/>
      <c r="S133" s="22"/>
      <c r="T133" s="133"/>
      <c r="U133" s="30"/>
      <c r="V133" s="134"/>
      <c r="W133" s="134"/>
      <c r="X133" s="134"/>
      <c r="Y133" s="134"/>
      <c r="Z133" s="134"/>
      <c r="AA133" s="135"/>
      <c r="AB133" s="22"/>
      <c r="AC133" s="165"/>
      <c r="AD133" s="165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10"/>
      <c r="AS133" s="22"/>
      <c r="AT133" s="10"/>
      <c r="AU133" s="10"/>
      <c r="AV133" s="22"/>
      <c r="AW133" s="22"/>
      <c r="AX133" s="22"/>
      <c r="AY133" s="10"/>
      <c r="AZ133" s="22"/>
      <c r="BA133" s="22"/>
      <c r="BB133" s="22"/>
      <c r="BC133" s="22"/>
      <c r="BD133" s="22"/>
      <c r="BE133" s="136"/>
      <c r="BF133" s="136"/>
      <c r="BG133" s="136"/>
      <c r="BH133" s="136"/>
      <c r="BI133" s="136"/>
      <c r="BJ133" s="10"/>
      <c r="BK133" s="136"/>
      <c r="BL133" s="10"/>
      <c r="BM133" s="10"/>
      <c r="BN133" s="22"/>
    </row>
    <row r="134" spans="1:66" ht="20.45" customHeight="1">
      <c r="A134" s="22"/>
      <c r="B134" s="127"/>
      <c r="C134" s="116"/>
      <c r="D134" s="118" t="s">
        <v>110</v>
      </c>
      <c r="E134" s="295"/>
      <c r="F134" s="118"/>
      <c r="G134" s="118"/>
      <c r="H134" s="118"/>
      <c r="I134" s="118"/>
      <c r="J134" s="181"/>
      <c r="K134" s="118"/>
      <c r="L134" s="118"/>
      <c r="M134" s="118"/>
      <c r="N134" s="409">
        <f>SUM(N135)</f>
        <v>0</v>
      </c>
      <c r="O134" s="409"/>
      <c r="P134" s="409"/>
      <c r="Q134" s="409"/>
      <c r="R134" s="132"/>
      <c r="S134" s="22"/>
      <c r="T134" s="133"/>
      <c r="U134" s="30"/>
      <c r="V134" s="134"/>
      <c r="W134" s="134"/>
      <c r="X134" s="134"/>
      <c r="Y134" s="134"/>
      <c r="Z134" s="134"/>
      <c r="AA134" s="135"/>
      <c r="AB134" s="22"/>
      <c r="AC134" s="226"/>
      <c r="AD134" s="165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10"/>
      <c r="AS134" s="22"/>
      <c r="AT134" s="10"/>
      <c r="AU134" s="10"/>
      <c r="AV134" s="22"/>
      <c r="AW134" s="22"/>
      <c r="AX134" s="22"/>
      <c r="AY134" s="10"/>
      <c r="AZ134" s="22"/>
      <c r="BA134" s="22"/>
      <c r="BB134" s="22"/>
      <c r="BC134" s="22"/>
      <c r="BD134" s="22"/>
      <c r="BE134" s="136"/>
      <c r="BF134" s="136"/>
      <c r="BG134" s="136"/>
      <c r="BH134" s="136"/>
      <c r="BI134" s="136"/>
      <c r="BJ134" s="10"/>
      <c r="BK134" s="136"/>
      <c r="BL134" s="10"/>
      <c r="BM134" s="10"/>
      <c r="BN134" s="22"/>
    </row>
    <row r="135" spans="1:66" ht="20.45" customHeight="1">
      <c r="A135" s="22"/>
      <c r="B135" s="127"/>
      <c r="C135" s="298"/>
      <c r="D135" s="186" t="s">
        <v>338</v>
      </c>
      <c r="E135" s="299"/>
      <c r="F135" s="300"/>
      <c r="G135" s="300"/>
      <c r="H135" s="300"/>
      <c r="I135" s="300"/>
      <c r="J135" s="301"/>
      <c r="K135" s="302"/>
      <c r="L135" s="303"/>
      <c r="M135" s="303"/>
      <c r="N135" s="437">
        <f>N136+N137+N138+N139</f>
        <v>0</v>
      </c>
      <c r="O135" s="438"/>
      <c r="P135" s="438"/>
      <c r="Q135" s="438"/>
      <c r="R135" s="132"/>
      <c r="S135" s="22"/>
      <c r="T135" s="133"/>
      <c r="U135" s="30"/>
      <c r="V135" s="134"/>
      <c r="W135" s="134"/>
      <c r="X135" s="134"/>
      <c r="Y135" s="134"/>
      <c r="Z135" s="134"/>
      <c r="AA135" s="135"/>
      <c r="AB135" s="22"/>
      <c r="AC135" s="165"/>
      <c r="AD135" s="165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10"/>
      <c r="AS135" s="22"/>
      <c r="AT135" s="10"/>
      <c r="AU135" s="10"/>
      <c r="AV135" s="22"/>
      <c r="AW135" s="22"/>
      <c r="AX135" s="22"/>
      <c r="AY135" s="10"/>
      <c r="AZ135" s="22"/>
      <c r="BA135" s="22"/>
      <c r="BB135" s="22"/>
      <c r="BC135" s="22"/>
      <c r="BD135" s="22"/>
      <c r="BE135" s="136"/>
      <c r="BF135" s="136"/>
      <c r="BG135" s="136"/>
      <c r="BH135" s="136"/>
      <c r="BI135" s="136"/>
      <c r="BJ135" s="10"/>
      <c r="BK135" s="136"/>
      <c r="BL135" s="10"/>
      <c r="BM135" s="10"/>
      <c r="BN135" s="22"/>
    </row>
    <row r="136" spans="1:66" ht="12.75" customHeight="1">
      <c r="A136" s="22"/>
      <c r="B136" s="127"/>
      <c r="C136" s="228">
        <v>19</v>
      </c>
      <c r="D136" s="228" t="s">
        <v>134</v>
      </c>
      <c r="E136" s="287" t="s">
        <v>932</v>
      </c>
      <c r="F136" s="439" t="s">
        <v>339</v>
      </c>
      <c r="G136" s="439"/>
      <c r="H136" s="439"/>
      <c r="I136" s="439"/>
      <c r="J136" s="288" t="s">
        <v>137</v>
      </c>
      <c r="K136" s="289">
        <v>130</v>
      </c>
      <c r="L136" s="422">
        <v>0</v>
      </c>
      <c r="M136" s="422"/>
      <c r="N136" s="422">
        <f>PRODUCT(L136*K136)</f>
        <v>0</v>
      </c>
      <c r="O136" s="422"/>
      <c r="P136" s="422"/>
      <c r="Q136" s="422"/>
      <c r="R136" s="132"/>
      <c r="S136" s="22"/>
      <c r="T136" s="133"/>
      <c r="U136" s="30"/>
      <c r="V136" s="134"/>
      <c r="W136" s="134"/>
      <c r="X136" s="134"/>
      <c r="Y136" s="134"/>
      <c r="Z136" s="134"/>
      <c r="AA136" s="135"/>
      <c r="AB136" s="22"/>
      <c r="AC136" s="165"/>
      <c r="AD136" s="165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10"/>
      <c r="AS136" s="22"/>
      <c r="AT136" s="10"/>
      <c r="AU136" s="10"/>
      <c r="AV136" s="22"/>
      <c r="AW136" s="22"/>
      <c r="AX136" s="22"/>
      <c r="AY136" s="10"/>
      <c r="AZ136" s="22"/>
      <c r="BA136" s="22"/>
      <c r="BB136" s="22"/>
      <c r="BC136" s="22"/>
      <c r="BD136" s="22"/>
      <c r="BE136" s="136"/>
      <c r="BF136" s="136"/>
      <c r="BG136" s="136"/>
      <c r="BH136" s="136"/>
      <c r="BI136" s="136"/>
      <c r="BJ136" s="10"/>
      <c r="BK136" s="136"/>
      <c r="BL136" s="10"/>
      <c r="BM136" s="10"/>
      <c r="BN136" s="22"/>
    </row>
    <row r="137" spans="1:66" ht="12.75" customHeight="1">
      <c r="A137" s="22"/>
      <c r="B137" s="127"/>
      <c r="C137" s="313">
        <v>20</v>
      </c>
      <c r="D137" s="313" t="s">
        <v>175</v>
      </c>
      <c r="E137" s="314" t="s">
        <v>933</v>
      </c>
      <c r="F137" s="435" t="s">
        <v>340</v>
      </c>
      <c r="G137" s="435"/>
      <c r="H137" s="435"/>
      <c r="I137" s="435"/>
      <c r="J137" s="315" t="s">
        <v>137</v>
      </c>
      <c r="K137" s="316">
        <v>130</v>
      </c>
      <c r="L137" s="440">
        <v>0</v>
      </c>
      <c r="M137" s="440"/>
      <c r="N137" s="436">
        <f>PRODUCT(L137*K137)</f>
        <v>0</v>
      </c>
      <c r="O137" s="436"/>
      <c r="P137" s="436"/>
      <c r="Q137" s="436"/>
      <c r="R137" s="132"/>
      <c r="S137" s="22"/>
      <c r="T137" s="133"/>
      <c r="U137" s="30"/>
      <c r="V137" s="134"/>
      <c r="W137" s="134"/>
      <c r="X137" s="134"/>
      <c r="Y137" s="134"/>
      <c r="Z137" s="134"/>
      <c r="AA137" s="135"/>
      <c r="AB137" s="22"/>
      <c r="AC137" s="165"/>
      <c r="AD137" s="165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10"/>
      <c r="AS137" s="22"/>
      <c r="AT137" s="10"/>
      <c r="AU137" s="10"/>
      <c r="AV137" s="22"/>
      <c r="AW137" s="22"/>
      <c r="AX137" s="22"/>
      <c r="AY137" s="10"/>
      <c r="AZ137" s="22"/>
      <c r="BA137" s="22"/>
      <c r="BB137" s="22"/>
      <c r="BC137" s="22"/>
      <c r="BD137" s="22"/>
      <c r="BE137" s="136"/>
      <c r="BF137" s="136"/>
      <c r="BG137" s="136"/>
      <c r="BH137" s="136"/>
      <c r="BI137" s="136"/>
      <c r="BJ137" s="10"/>
      <c r="BK137" s="136"/>
      <c r="BL137" s="10"/>
      <c r="BM137" s="10"/>
      <c r="BN137" s="22"/>
    </row>
    <row r="138" spans="1:66" ht="12.75" customHeight="1">
      <c r="A138" s="22"/>
      <c r="B138" s="127"/>
      <c r="C138" s="228">
        <v>21</v>
      </c>
      <c r="D138" s="228" t="s">
        <v>134</v>
      </c>
      <c r="E138" s="287" t="s">
        <v>341</v>
      </c>
      <c r="F138" s="439" t="s">
        <v>342</v>
      </c>
      <c r="G138" s="439"/>
      <c r="H138" s="439"/>
      <c r="I138" s="439"/>
      <c r="J138" s="288" t="s">
        <v>137</v>
      </c>
      <c r="K138" s="289">
        <v>130</v>
      </c>
      <c r="L138" s="422">
        <v>0</v>
      </c>
      <c r="M138" s="422"/>
      <c r="N138" s="422">
        <f>PRODUCT(L138*K138)</f>
        <v>0</v>
      </c>
      <c r="O138" s="422"/>
      <c r="P138" s="422"/>
      <c r="Q138" s="422"/>
      <c r="R138" s="132"/>
      <c r="S138" s="22"/>
      <c r="T138" s="133"/>
      <c r="U138" s="30"/>
      <c r="V138" s="134"/>
      <c r="W138" s="134"/>
      <c r="X138" s="134"/>
      <c r="Y138" s="134"/>
      <c r="Z138" s="134"/>
      <c r="AA138" s="135"/>
      <c r="AB138" s="22"/>
      <c r="AC138" s="165"/>
      <c r="AD138" s="165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10"/>
      <c r="AS138" s="22"/>
      <c r="AT138" s="10"/>
      <c r="AU138" s="10"/>
      <c r="AV138" s="22"/>
      <c r="AW138" s="22"/>
      <c r="AX138" s="22"/>
      <c r="AY138" s="10"/>
      <c r="AZ138" s="22"/>
      <c r="BA138" s="22"/>
      <c r="BB138" s="22"/>
      <c r="BC138" s="22"/>
      <c r="BD138" s="22"/>
      <c r="BE138" s="136"/>
      <c r="BF138" s="136"/>
      <c r="BG138" s="136"/>
      <c r="BH138" s="136"/>
      <c r="BI138" s="136"/>
      <c r="BJ138" s="10"/>
      <c r="BK138" s="136"/>
      <c r="BL138" s="10"/>
      <c r="BM138" s="10"/>
      <c r="BN138" s="22"/>
    </row>
    <row r="139" spans="1:66" ht="13.5">
      <c r="A139" s="215"/>
      <c r="B139" s="216"/>
      <c r="C139" s="313">
        <v>22</v>
      </c>
      <c r="D139" s="313" t="s">
        <v>175</v>
      </c>
      <c r="E139" s="314" t="s">
        <v>276</v>
      </c>
      <c r="F139" s="435" t="s">
        <v>343</v>
      </c>
      <c r="G139" s="435"/>
      <c r="H139" s="435"/>
      <c r="I139" s="435"/>
      <c r="J139" s="315" t="s">
        <v>137</v>
      </c>
      <c r="K139" s="316">
        <v>130</v>
      </c>
      <c r="L139" s="436">
        <v>0</v>
      </c>
      <c r="M139" s="436"/>
      <c r="N139" s="436">
        <f>PRODUCT(L139*K139)</f>
        <v>0</v>
      </c>
      <c r="O139" s="436"/>
      <c r="P139" s="436"/>
      <c r="Q139" s="436"/>
      <c r="R139" s="218"/>
      <c r="S139" s="215"/>
      <c r="T139" s="219"/>
      <c r="U139" s="215"/>
      <c r="V139" s="215"/>
      <c r="W139" s="220">
        <f>W140</f>
        <v>1.662</v>
      </c>
      <c r="X139" s="215"/>
      <c r="Y139" s="220">
        <f>Y140</f>
        <v>0</v>
      </c>
      <c r="Z139" s="215"/>
      <c r="AA139" s="221">
        <f>AA140</f>
        <v>0</v>
      </c>
      <c r="AB139" s="215"/>
      <c r="AC139" s="222"/>
      <c r="AD139" s="222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23" t="s">
        <v>78</v>
      </c>
      <c r="AS139" s="215"/>
      <c r="AT139" s="224" t="s">
        <v>71</v>
      </c>
      <c r="AU139" s="224" t="s">
        <v>78</v>
      </c>
      <c r="AV139" s="215"/>
      <c r="AW139" s="215"/>
      <c r="AX139" s="215"/>
      <c r="AY139" s="223" t="s">
        <v>133</v>
      </c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25">
        <f>BK140</f>
        <v>0</v>
      </c>
      <c r="BL139" s="215"/>
      <c r="BM139" s="215"/>
      <c r="BN139" s="215"/>
    </row>
    <row r="140" spans="1:66" ht="21" customHeight="1">
      <c r="A140" s="22"/>
      <c r="B140" s="127"/>
      <c r="C140" s="325"/>
      <c r="D140" s="118" t="s">
        <v>344</v>
      </c>
      <c r="E140" s="326"/>
      <c r="F140" s="327"/>
      <c r="G140" s="327"/>
      <c r="H140" s="327"/>
      <c r="I140" s="327"/>
      <c r="J140" s="328"/>
      <c r="K140" s="329"/>
      <c r="L140" s="291"/>
      <c r="M140" s="291"/>
      <c r="N140" s="409">
        <f>N141+N142+N143+N144+N145</f>
        <v>0</v>
      </c>
      <c r="O140" s="409"/>
      <c r="P140" s="409"/>
      <c r="Q140" s="409"/>
      <c r="R140" s="132"/>
      <c r="S140" s="22"/>
      <c r="T140" s="133"/>
      <c r="U140" s="30" t="s">
        <v>39</v>
      </c>
      <c r="V140" s="134">
        <v>0.831</v>
      </c>
      <c r="W140" s="134">
        <f>V140*K133</f>
        <v>1.662</v>
      </c>
      <c r="X140" s="134">
        <v>0</v>
      </c>
      <c r="Y140" s="134">
        <f>X140*K133</f>
        <v>0</v>
      </c>
      <c r="Z140" s="134">
        <v>0</v>
      </c>
      <c r="AA140" s="135">
        <f>Z140*K133</f>
        <v>0</v>
      </c>
      <c r="AB140" s="22"/>
      <c r="AC140" s="165"/>
      <c r="AD140" s="165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10" t="s">
        <v>138</v>
      </c>
      <c r="AS140" s="22"/>
      <c r="AT140" s="10" t="s">
        <v>134</v>
      </c>
      <c r="AU140" s="10" t="s">
        <v>139</v>
      </c>
      <c r="AV140" s="22"/>
      <c r="AW140" s="22"/>
      <c r="AX140" s="22"/>
      <c r="AY140" s="10" t="s">
        <v>133</v>
      </c>
      <c r="AZ140" s="22"/>
      <c r="BA140" s="22"/>
      <c r="BB140" s="22"/>
      <c r="BC140" s="22"/>
      <c r="BD140" s="22"/>
      <c r="BE140" s="136">
        <f>IF(U140="základní",N133,0)</f>
        <v>0</v>
      </c>
      <c r="BF140" s="136">
        <f>IF(U140="snížená",N133,0)</f>
        <v>0</v>
      </c>
      <c r="BG140" s="136">
        <f>IF(U140="zákl. přenesená",N133,0)</f>
        <v>0</v>
      </c>
      <c r="BH140" s="136">
        <f>IF(U140="sníž. přenesená",N133,0)</f>
        <v>0</v>
      </c>
      <c r="BI140" s="136">
        <f>IF(U140="nulová",N133,0)</f>
        <v>0</v>
      </c>
      <c r="BJ140" s="10" t="s">
        <v>139</v>
      </c>
      <c r="BK140" s="136">
        <f>ROUND(L133*K133,2)</f>
        <v>0</v>
      </c>
      <c r="BL140" s="10" t="s">
        <v>138</v>
      </c>
      <c r="BM140" s="10" t="s">
        <v>337</v>
      </c>
      <c r="BN140" s="22"/>
    </row>
    <row r="141" spans="1:66" ht="37.5" customHeight="1">
      <c r="A141" s="116"/>
      <c r="B141" s="117"/>
      <c r="C141" s="228">
        <v>23</v>
      </c>
      <c r="D141" s="228"/>
      <c r="E141" s="287"/>
      <c r="F141" s="434" t="s">
        <v>345</v>
      </c>
      <c r="G141" s="434"/>
      <c r="H141" s="434"/>
      <c r="I141" s="434"/>
      <c r="J141" s="288" t="s">
        <v>238</v>
      </c>
      <c r="K141" s="289">
        <v>1</v>
      </c>
      <c r="L141" s="422">
        <v>0</v>
      </c>
      <c r="M141" s="422"/>
      <c r="N141" s="422">
        <f>ROUND(L141*K141,2)</f>
        <v>0</v>
      </c>
      <c r="O141" s="422"/>
      <c r="P141" s="422"/>
      <c r="Q141" s="422"/>
      <c r="R141" s="119"/>
      <c r="S141" s="116"/>
      <c r="T141" s="120"/>
      <c r="U141" s="116"/>
      <c r="V141" s="116"/>
      <c r="W141" s="121">
        <f>W161+W157+W287+W299+W287+W287+W372+W441+W431+W167+W165</f>
        <v>0</v>
      </c>
      <c r="X141" s="116"/>
      <c r="Y141" s="121">
        <f>Y161+Y157+Y287+Y299+Y287+Y287+Y372+Y441+Y431+Y167+Y165</f>
        <v>0</v>
      </c>
      <c r="Z141" s="116"/>
      <c r="AA141" s="122">
        <f>AA161+AA157+AA287+AA299+AA287+AA287+AA372+AA441+AA431+AA167+AA165</f>
        <v>0</v>
      </c>
      <c r="AB141" s="116"/>
      <c r="AC141" s="182"/>
      <c r="AD141" s="182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23" t="s">
        <v>139</v>
      </c>
      <c r="AS141" s="116"/>
      <c r="AT141" s="124" t="s">
        <v>71</v>
      </c>
      <c r="AU141" s="124" t="s">
        <v>72</v>
      </c>
      <c r="AV141" s="116"/>
      <c r="AW141" s="116"/>
      <c r="AX141" s="116"/>
      <c r="AY141" s="123" t="s">
        <v>133</v>
      </c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25">
        <f>BK161+BK157+BK287+BK299+BK287+BK287+BK372+BK441+BK431+BK167+BK165</f>
        <v>0</v>
      </c>
      <c r="BL141" s="116"/>
      <c r="BM141" s="116"/>
      <c r="BN141" s="116"/>
    </row>
    <row r="142" spans="1:66" ht="27">
      <c r="A142" s="296"/>
      <c r="B142" s="297"/>
      <c r="C142" s="228">
        <v>24</v>
      </c>
      <c r="D142" s="228"/>
      <c r="E142" s="287"/>
      <c r="F142" s="434" t="s">
        <v>346</v>
      </c>
      <c r="G142" s="434"/>
      <c r="H142" s="434"/>
      <c r="I142" s="434"/>
      <c r="J142" s="288" t="s">
        <v>238</v>
      </c>
      <c r="K142" s="289">
        <v>1</v>
      </c>
      <c r="L142" s="422">
        <v>0</v>
      </c>
      <c r="M142" s="422"/>
      <c r="N142" s="422">
        <f>ROUND(L142*K142,2)</f>
        <v>0</v>
      </c>
      <c r="O142" s="422"/>
      <c r="P142" s="422"/>
      <c r="Q142" s="422"/>
      <c r="R142" s="304"/>
      <c r="S142" s="296"/>
      <c r="T142" s="305"/>
      <c r="U142" s="306"/>
      <c r="V142" s="307"/>
      <c r="W142" s="307"/>
      <c r="X142" s="307"/>
      <c r="Y142" s="307"/>
      <c r="Z142" s="307"/>
      <c r="AA142" s="308"/>
      <c r="AB142" s="296"/>
      <c r="AC142" s="253"/>
      <c r="AD142" s="253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309"/>
      <c r="AS142" s="296"/>
      <c r="AT142" s="309"/>
      <c r="AU142" s="309"/>
      <c r="AV142" s="296"/>
      <c r="AW142" s="296"/>
      <c r="AX142" s="296"/>
      <c r="AY142" s="309"/>
      <c r="AZ142" s="296"/>
      <c r="BA142" s="296"/>
      <c r="BB142" s="296"/>
      <c r="BC142" s="296"/>
      <c r="BD142" s="296"/>
      <c r="BE142" s="310"/>
      <c r="BF142" s="310"/>
      <c r="BG142" s="310"/>
      <c r="BH142" s="310"/>
      <c r="BI142" s="310"/>
      <c r="BJ142" s="309"/>
      <c r="BK142" s="310"/>
      <c r="BL142" s="309"/>
      <c r="BM142" s="309"/>
      <c r="BN142" s="296"/>
    </row>
    <row r="143" spans="1:66" ht="26.45" customHeight="1">
      <c r="A143" s="22"/>
      <c r="B143" s="127"/>
      <c r="C143" s="228">
        <v>25</v>
      </c>
      <c r="D143" s="228"/>
      <c r="E143" s="287"/>
      <c r="F143" s="434" t="s">
        <v>347</v>
      </c>
      <c r="G143" s="434"/>
      <c r="H143" s="434"/>
      <c r="I143" s="434"/>
      <c r="J143" s="288" t="s">
        <v>238</v>
      </c>
      <c r="K143" s="289">
        <v>1</v>
      </c>
      <c r="L143" s="422">
        <v>0</v>
      </c>
      <c r="M143" s="422"/>
      <c r="N143" s="422">
        <f>ROUND(L143*K143,2)</f>
        <v>0</v>
      </c>
      <c r="O143" s="422"/>
      <c r="P143" s="422"/>
      <c r="Q143" s="422"/>
      <c r="R143" s="132"/>
      <c r="S143" s="22"/>
      <c r="T143" s="133"/>
      <c r="U143" s="30"/>
      <c r="V143" s="134"/>
      <c r="W143" s="134"/>
      <c r="X143" s="134"/>
      <c r="Y143" s="134"/>
      <c r="Z143" s="134"/>
      <c r="AA143" s="135"/>
      <c r="AB143" s="22"/>
      <c r="AC143" s="165"/>
      <c r="AD143" s="165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10"/>
      <c r="AS143" s="22"/>
      <c r="AT143" s="10"/>
      <c r="AU143" s="10"/>
      <c r="AV143" s="22"/>
      <c r="AW143" s="22"/>
      <c r="AX143" s="22"/>
      <c r="AY143" s="10"/>
      <c r="AZ143" s="22"/>
      <c r="BA143" s="22"/>
      <c r="BB143" s="22"/>
      <c r="BC143" s="22"/>
      <c r="BD143" s="22"/>
      <c r="BE143" s="136"/>
      <c r="BF143" s="136"/>
      <c r="BG143" s="136"/>
      <c r="BH143" s="136"/>
      <c r="BI143" s="136"/>
      <c r="BJ143" s="10"/>
      <c r="BK143" s="136"/>
      <c r="BL143" s="10"/>
      <c r="BM143" s="10"/>
      <c r="BN143" s="22"/>
    </row>
    <row r="144" spans="1:66" s="324" customFormat="1" ht="22.15" customHeight="1">
      <c r="A144" s="311"/>
      <c r="B144" s="312"/>
      <c r="C144" s="228">
        <v>26</v>
      </c>
      <c r="D144" s="228"/>
      <c r="E144" s="287"/>
      <c r="F144" s="434" t="s">
        <v>99</v>
      </c>
      <c r="G144" s="434"/>
      <c r="H144" s="434"/>
      <c r="I144" s="434"/>
      <c r="J144" s="288" t="s">
        <v>238</v>
      </c>
      <c r="K144" s="289">
        <v>1</v>
      </c>
      <c r="L144" s="422">
        <v>0</v>
      </c>
      <c r="M144" s="422"/>
      <c r="N144" s="422">
        <f>ROUND(L144*K144,2)</f>
        <v>0</v>
      </c>
      <c r="O144" s="422"/>
      <c r="P144" s="422"/>
      <c r="Q144" s="422"/>
      <c r="R144" s="317"/>
      <c r="S144" s="311"/>
      <c r="T144" s="318"/>
      <c r="U144" s="319"/>
      <c r="V144" s="320"/>
      <c r="W144" s="320"/>
      <c r="X144" s="320"/>
      <c r="Y144" s="320"/>
      <c r="Z144" s="320"/>
      <c r="AA144" s="32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22"/>
      <c r="AS144" s="311"/>
      <c r="AT144" s="322"/>
      <c r="AU144" s="322"/>
      <c r="AV144" s="311"/>
      <c r="AW144" s="311"/>
      <c r="AX144" s="311"/>
      <c r="AY144" s="322"/>
      <c r="AZ144" s="311"/>
      <c r="BA144" s="311"/>
      <c r="BB144" s="311"/>
      <c r="BC144" s="311"/>
      <c r="BD144" s="311"/>
      <c r="BE144" s="323"/>
      <c r="BF144" s="323"/>
      <c r="BG144" s="323"/>
      <c r="BH144" s="323"/>
      <c r="BI144" s="323"/>
      <c r="BJ144" s="322"/>
      <c r="BK144" s="323"/>
      <c r="BL144" s="322"/>
      <c r="BM144" s="322"/>
      <c r="BN144" s="311"/>
    </row>
    <row r="145" spans="1:66" ht="24" customHeight="1">
      <c r="A145" s="22"/>
      <c r="B145" s="127"/>
      <c r="C145" s="228">
        <v>27</v>
      </c>
      <c r="D145" s="228"/>
      <c r="E145" s="287"/>
      <c r="F145" s="434" t="s">
        <v>348</v>
      </c>
      <c r="G145" s="434"/>
      <c r="H145" s="434"/>
      <c r="I145" s="434"/>
      <c r="J145" s="288" t="s">
        <v>238</v>
      </c>
      <c r="K145" s="289">
        <v>1</v>
      </c>
      <c r="L145" s="422">
        <v>0</v>
      </c>
      <c r="M145" s="422"/>
      <c r="N145" s="422">
        <f>ROUND(L145*K145,2)</f>
        <v>0</v>
      </c>
      <c r="O145" s="422"/>
      <c r="P145" s="422"/>
      <c r="Q145" s="422"/>
      <c r="R145" s="132"/>
      <c r="S145" s="22"/>
      <c r="T145" s="133"/>
      <c r="U145" s="30"/>
      <c r="V145" s="134"/>
      <c r="W145" s="134"/>
      <c r="X145" s="134"/>
      <c r="Y145" s="134"/>
      <c r="Z145" s="134"/>
      <c r="AA145" s="135"/>
      <c r="AB145" s="22"/>
      <c r="AC145" s="165"/>
      <c r="AD145" s="165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10"/>
      <c r="AS145" s="22"/>
      <c r="AT145" s="10"/>
      <c r="AU145" s="10"/>
      <c r="AV145" s="22"/>
      <c r="AW145" s="22"/>
      <c r="AX145" s="22"/>
      <c r="AY145" s="10"/>
      <c r="AZ145" s="22"/>
      <c r="BA145" s="22"/>
      <c r="BB145" s="22"/>
      <c r="BC145" s="22"/>
      <c r="BD145" s="22"/>
      <c r="BE145" s="136"/>
      <c r="BF145" s="136"/>
      <c r="BG145" s="136"/>
      <c r="BH145" s="136"/>
      <c r="BI145" s="136"/>
      <c r="BJ145" s="10"/>
      <c r="BK145" s="136"/>
      <c r="BL145" s="10"/>
      <c r="BM145" s="10"/>
      <c r="BN145" s="22"/>
    </row>
    <row r="146" spans="1:66" s="324" customFormat="1" ht="12.75" customHeight="1">
      <c r="A146" s="311"/>
      <c r="B146" s="312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317"/>
      <c r="S146" s="311"/>
      <c r="T146" s="318"/>
      <c r="U146" s="319"/>
      <c r="V146" s="320"/>
      <c r="W146" s="320"/>
      <c r="X146" s="320"/>
      <c r="Y146" s="320"/>
      <c r="Z146" s="320"/>
      <c r="AA146" s="32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22"/>
      <c r="AS146" s="311"/>
      <c r="AT146" s="322"/>
      <c r="AU146" s="322"/>
      <c r="AV146" s="311"/>
      <c r="AW146" s="311"/>
      <c r="AX146" s="311"/>
      <c r="AY146" s="322"/>
      <c r="AZ146" s="311"/>
      <c r="BA146" s="311"/>
      <c r="BB146" s="311"/>
      <c r="BC146" s="311"/>
      <c r="BD146" s="311"/>
      <c r="BE146" s="323"/>
      <c r="BF146" s="323"/>
      <c r="BG146" s="323"/>
      <c r="BH146" s="323"/>
      <c r="BI146" s="323"/>
      <c r="BJ146" s="322"/>
      <c r="BK146" s="323"/>
      <c r="BL146" s="322"/>
      <c r="BM146" s="322"/>
      <c r="BN146" s="311"/>
    </row>
    <row r="147" spans="1:66" ht="13.5">
      <c r="A147" s="22"/>
      <c r="B147" s="127"/>
      <c r="E147"/>
      <c r="J147"/>
      <c r="R147" s="132"/>
      <c r="S147" s="22"/>
      <c r="T147" s="133"/>
      <c r="U147" s="30"/>
      <c r="V147" s="134"/>
      <c r="W147" s="134"/>
      <c r="X147" s="134"/>
      <c r="Y147" s="134"/>
      <c r="Z147" s="134"/>
      <c r="AA147" s="135"/>
      <c r="AB147" s="22"/>
      <c r="AC147" s="165"/>
      <c r="AD147" s="165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10"/>
      <c r="AS147" s="22"/>
      <c r="AT147" s="10"/>
      <c r="AU147" s="10"/>
      <c r="AV147" s="22"/>
      <c r="AW147" s="22"/>
      <c r="AX147" s="22"/>
      <c r="AY147" s="10"/>
      <c r="AZ147" s="22"/>
      <c r="BA147" s="22"/>
      <c r="BB147" s="22"/>
      <c r="BC147" s="22"/>
      <c r="BD147" s="22"/>
      <c r="BE147" s="136"/>
      <c r="BF147" s="136"/>
      <c r="BG147" s="136"/>
      <c r="BH147" s="136"/>
      <c r="BI147" s="136"/>
      <c r="BJ147" s="10"/>
      <c r="BK147" s="136"/>
      <c r="BL147" s="10"/>
      <c r="BM147" s="10"/>
      <c r="BN147" s="22"/>
    </row>
    <row r="148" spans="1:66" ht="20.45" customHeight="1">
      <c r="A148" s="22"/>
      <c r="B148" s="127"/>
      <c r="E148"/>
      <c r="J148"/>
      <c r="R148" s="132"/>
      <c r="S148" s="22"/>
      <c r="T148" s="133"/>
      <c r="U148" s="30"/>
      <c r="V148" s="134"/>
      <c r="W148" s="134"/>
      <c r="X148" s="134"/>
      <c r="Y148" s="134"/>
      <c r="Z148" s="134"/>
      <c r="AA148" s="135"/>
      <c r="AB148" s="22"/>
      <c r="AC148" s="165"/>
      <c r="AD148" s="165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10"/>
      <c r="AS148" s="22"/>
      <c r="AT148" s="10"/>
      <c r="AU148" s="10"/>
      <c r="AV148" s="22"/>
      <c r="AW148" s="22"/>
      <c r="AX148" s="22"/>
      <c r="AY148" s="10"/>
      <c r="AZ148" s="22"/>
      <c r="BA148" s="22"/>
      <c r="BB148" s="22"/>
      <c r="BC148" s="22"/>
      <c r="BD148" s="22"/>
      <c r="BE148" s="136"/>
      <c r="BF148" s="136"/>
      <c r="BG148" s="136"/>
      <c r="BH148" s="136"/>
      <c r="BI148" s="136"/>
      <c r="BJ148" s="10"/>
      <c r="BK148" s="136"/>
      <c r="BL148" s="10"/>
      <c r="BM148" s="10"/>
      <c r="BN148" s="22"/>
    </row>
    <row r="149" spans="1:66" ht="20.45" customHeight="1">
      <c r="A149" s="22"/>
      <c r="B149" s="127"/>
      <c r="E149"/>
      <c r="J149"/>
      <c r="R149" s="132"/>
      <c r="S149" s="22"/>
      <c r="T149" s="133"/>
      <c r="U149" s="30"/>
      <c r="V149" s="134"/>
      <c r="W149" s="134"/>
      <c r="X149" s="134"/>
      <c r="Y149" s="134"/>
      <c r="Z149" s="134"/>
      <c r="AA149" s="135"/>
      <c r="AB149" s="22"/>
      <c r="AC149" s="165"/>
      <c r="AD149" s="165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10"/>
      <c r="AS149" s="22"/>
      <c r="AT149" s="10"/>
      <c r="AU149" s="10"/>
      <c r="AV149" s="22"/>
      <c r="AW149" s="22"/>
      <c r="AX149" s="22"/>
      <c r="AY149" s="10"/>
      <c r="AZ149" s="22"/>
      <c r="BA149" s="22"/>
      <c r="BB149" s="22"/>
      <c r="BC149" s="22"/>
      <c r="BD149" s="22"/>
      <c r="BE149" s="136"/>
      <c r="BF149" s="136"/>
      <c r="BG149" s="136"/>
      <c r="BH149" s="136"/>
      <c r="BI149" s="136"/>
      <c r="BJ149" s="10"/>
      <c r="BK149" s="136"/>
      <c r="BL149" s="10"/>
      <c r="BM149" s="10"/>
      <c r="BN149" s="22"/>
    </row>
    <row r="150" spans="1:66" ht="20.45" customHeight="1">
      <c r="A150" s="22"/>
      <c r="B150" s="127"/>
      <c r="E150"/>
      <c r="J150"/>
      <c r="R150" s="132"/>
      <c r="S150" s="22"/>
      <c r="T150" s="133"/>
      <c r="U150" s="30"/>
      <c r="V150" s="134"/>
      <c r="W150" s="134"/>
      <c r="X150" s="134"/>
      <c r="Y150" s="134"/>
      <c r="Z150" s="134"/>
      <c r="AA150" s="135"/>
      <c r="AB150" s="22"/>
      <c r="AC150" s="165"/>
      <c r="AD150" s="165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10"/>
      <c r="AS150" s="22"/>
      <c r="AT150" s="10"/>
      <c r="AU150" s="10"/>
      <c r="AV150" s="22"/>
      <c r="AW150" s="22"/>
      <c r="AX150" s="22"/>
      <c r="AY150" s="10"/>
      <c r="AZ150" s="22"/>
      <c r="BA150" s="22"/>
      <c r="BB150" s="22"/>
      <c r="BC150" s="22"/>
      <c r="BD150" s="22"/>
      <c r="BE150" s="136"/>
      <c r="BF150" s="136"/>
      <c r="BG150" s="136"/>
      <c r="BH150" s="136"/>
      <c r="BI150" s="136"/>
      <c r="BJ150" s="10"/>
      <c r="BK150" s="136"/>
      <c r="BL150" s="10"/>
      <c r="BM150" s="10"/>
      <c r="BN150" s="22"/>
    </row>
    <row r="151" spans="1:66" ht="20.45" customHeight="1">
      <c r="A151" s="22"/>
      <c r="B151" s="127"/>
      <c r="E151"/>
      <c r="J151"/>
      <c r="R151" s="132"/>
      <c r="S151" s="22"/>
      <c r="T151" s="133"/>
      <c r="U151" s="30"/>
      <c r="V151" s="134"/>
      <c r="W151" s="134"/>
      <c r="X151" s="134"/>
      <c r="Y151" s="134"/>
      <c r="Z151" s="134"/>
      <c r="AA151" s="135"/>
      <c r="AB151" s="22"/>
      <c r="AC151" s="165"/>
      <c r="AD151" s="165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10"/>
      <c r="AS151" s="22"/>
      <c r="AT151" s="10"/>
      <c r="AU151" s="10"/>
      <c r="AV151" s="22"/>
      <c r="AW151" s="22"/>
      <c r="AX151" s="22"/>
      <c r="AY151" s="10"/>
      <c r="AZ151" s="22"/>
      <c r="BA151" s="22"/>
      <c r="BB151" s="22"/>
      <c r="BC151" s="22"/>
      <c r="BD151" s="22"/>
      <c r="BE151" s="136"/>
      <c r="BF151" s="136"/>
      <c r="BG151" s="136"/>
      <c r="BH151" s="136"/>
      <c r="BI151" s="136"/>
      <c r="BJ151" s="10"/>
      <c r="BK151" s="136"/>
      <c r="BL151" s="10"/>
      <c r="BM151" s="10"/>
      <c r="BN151" s="22"/>
    </row>
    <row r="152" spans="1:66" ht="20.45" customHeight="1">
      <c r="A152" s="22"/>
      <c r="B152" s="127"/>
      <c r="E152"/>
      <c r="J152"/>
      <c r="R152" s="132"/>
      <c r="S152" s="22"/>
      <c r="T152" s="133"/>
      <c r="U152" s="30"/>
      <c r="V152" s="134"/>
      <c r="W152" s="134"/>
      <c r="X152" s="134"/>
      <c r="Y152" s="134"/>
      <c r="Z152" s="134"/>
      <c r="AA152" s="135"/>
      <c r="AB152" s="22"/>
      <c r="AC152" s="165"/>
      <c r="AD152" s="165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10"/>
      <c r="AS152" s="22"/>
      <c r="AT152" s="10"/>
      <c r="AU152" s="10"/>
      <c r="AV152" s="22"/>
      <c r="AW152" s="22"/>
      <c r="AX152" s="22"/>
      <c r="AY152" s="10"/>
      <c r="AZ152" s="22"/>
      <c r="BA152" s="22"/>
      <c r="BB152" s="22"/>
      <c r="BC152" s="22"/>
      <c r="BD152" s="22"/>
      <c r="BE152" s="136"/>
      <c r="BF152" s="136"/>
      <c r="BG152" s="136"/>
      <c r="BH152" s="136"/>
      <c r="BI152" s="136"/>
      <c r="BJ152" s="10"/>
      <c r="BK152" s="136"/>
      <c r="BL152" s="10"/>
      <c r="BM152" s="10"/>
      <c r="BN152" s="22"/>
    </row>
    <row r="153" spans="1:66" ht="12.75" customHeight="1">
      <c r="A153" s="22"/>
      <c r="B153" s="127"/>
      <c r="C153" s="46"/>
      <c r="D153" s="46"/>
      <c r="E153" s="173"/>
      <c r="F153" s="46"/>
      <c r="G153" s="46"/>
      <c r="H153" s="46"/>
      <c r="I153" s="46"/>
      <c r="J153" s="173"/>
      <c r="K153" s="46"/>
      <c r="L153" s="46"/>
      <c r="M153" s="46"/>
      <c r="N153" s="422"/>
      <c r="O153" s="422"/>
      <c r="P153" s="422"/>
      <c r="Q153" s="422"/>
      <c r="R153" s="132"/>
      <c r="S153" s="22"/>
      <c r="T153" s="133"/>
      <c r="U153" s="30"/>
      <c r="V153" s="134"/>
      <c r="W153" s="134"/>
      <c r="X153" s="134"/>
      <c r="Y153" s="134"/>
      <c r="Z153" s="134"/>
      <c r="AA153" s="135"/>
      <c r="AB153" s="22"/>
      <c r="AC153" s="165"/>
      <c r="AD153" s="165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10"/>
      <c r="AS153" s="22"/>
      <c r="AT153" s="10"/>
      <c r="AU153" s="10"/>
      <c r="AV153" s="22"/>
      <c r="AW153" s="22"/>
      <c r="AX153" s="22"/>
      <c r="AY153" s="10"/>
      <c r="AZ153" s="22"/>
      <c r="BA153" s="22"/>
      <c r="BB153" s="22"/>
      <c r="BC153" s="22"/>
      <c r="BD153" s="22"/>
      <c r="BE153" s="136"/>
      <c r="BF153" s="136"/>
      <c r="BG153" s="136"/>
      <c r="BH153" s="136"/>
      <c r="BI153" s="136"/>
      <c r="BJ153" s="10"/>
      <c r="BK153" s="136"/>
      <c r="BL153" s="10"/>
      <c r="BM153" s="10"/>
      <c r="BN153" s="22"/>
    </row>
    <row r="154" spans="2:66" ht="22.5" customHeight="1">
      <c r="B154" s="127"/>
      <c r="R154" s="132"/>
      <c r="S154" s="22"/>
      <c r="T154" s="133"/>
      <c r="U154" s="30"/>
      <c r="V154" s="134"/>
      <c r="W154" s="134"/>
      <c r="X154" s="134"/>
      <c r="Y154" s="134"/>
      <c r="Z154" s="134"/>
      <c r="AA154" s="135"/>
      <c r="AB154" s="22"/>
      <c r="AC154" s="165"/>
      <c r="AD154" s="165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10"/>
      <c r="AS154" s="22"/>
      <c r="AT154" s="10"/>
      <c r="AU154" s="10"/>
      <c r="AV154" s="22"/>
      <c r="AW154" s="22"/>
      <c r="AX154" s="22"/>
      <c r="AY154" s="10"/>
      <c r="AZ154" s="22"/>
      <c r="BA154" s="22"/>
      <c r="BB154" s="22"/>
      <c r="BC154" s="22"/>
      <c r="BD154" s="22"/>
      <c r="BE154" s="136"/>
      <c r="BF154" s="136"/>
      <c r="BG154" s="136"/>
      <c r="BH154" s="136"/>
      <c r="BI154" s="136"/>
      <c r="BJ154" s="10"/>
      <c r="BK154" s="136"/>
      <c r="BL154" s="10"/>
      <c r="BM154" s="10"/>
      <c r="BN154" s="22"/>
    </row>
    <row r="155" spans="2:66" ht="13.5">
      <c r="B155" s="127"/>
      <c r="R155" s="132"/>
      <c r="S155" s="22"/>
      <c r="T155" s="133"/>
      <c r="U155" s="30"/>
      <c r="V155" s="134"/>
      <c r="W155" s="134"/>
      <c r="X155" s="134"/>
      <c r="Y155" s="134"/>
      <c r="Z155" s="134"/>
      <c r="AA155" s="135"/>
      <c r="AB155" s="22"/>
      <c r="AC155" s="165"/>
      <c r="AD155" s="165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10"/>
      <c r="AS155" s="22"/>
      <c r="AT155" s="10"/>
      <c r="AU155" s="10"/>
      <c r="AV155" s="22"/>
      <c r="AW155" s="22"/>
      <c r="AX155" s="22"/>
      <c r="AY155" s="10"/>
      <c r="AZ155" s="22"/>
      <c r="BA155" s="22"/>
      <c r="BB155" s="22"/>
      <c r="BC155" s="22"/>
      <c r="BD155" s="22"/>
      <c r="BE155" s="136"/>
      <c r="BF155" s="136"/>
      <c r="BG155" s="136"/>
      <c r="BH155" s="136"/>
      <c r="BI155" s="136"/>
      <c r="BJ155" s="10"/>
      <c r="BK155" s="136"/>
      <c r="BL155" s="10"/>
      <c r="BM155" s="10"/>
      <c r="BN155" s="22"/>
    </row>
    <row r="156" spans="2:66" ht="13.5">
      <c r="B156" s="127"/>
      <c r="R156" s="132"/>
      <c r="S156" s="22"/>
      <c r="T156" s="133"/>
      <c r="U156" s="30"/>
      <c r="V156" s="134"/>
      <c r="W156" s="134"/>
      <c r="X156" s="134"/>
      <c r="Y156" s="134"/>
      <c r="Z156" s="134"/>
      <c r="AA156" s="135"/>
      <c r="AB156" s="22"/>
      <c r="AC156" s="165"/>
      <c r="AD156" s="165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10"/>
      <c r="AS156" s="22"/>
      <c r="AT156" s="10"/>
      <c r="AU156" s="10"/>
      <c r="AV156" s="22"/>
      <c r="AW156" s="22"/>
      <c r="AX156" s="22"/>
      <c r="AY156" s="10"/>
      <c r="AZ156" s="22"/>
      <c r="BA156" s="22"/>
      <c r="BB156" s="22"/>
      <c r="BC156" s="22"/>
      <c r="BD156" s="22"/>
      <c r="BE156" s="136"/>
      <c r="BF156" s="136"/>
      <c r="BG156" s="136"/>
      <c r="BH156" s="136"/>
      <c r="BI156" s="136"/>
      <c r="BJ156" s="10"/>
      <c r="BK156" s="136"/>
      <c r="BL156" s="10"/>
      <c r="BM156" s="10"/>
      <c r="BN156" s="22"/>
    </row>
    <row r="157" spans="2:66" ht="13.5">
      <c r="B157" s="127"/>
      <c r="R157" s="132"/>
      <c r="S157" s="22"/>
      <c r="T157" s="133"/>
      <c r="U157" s="30"/>
      <c r="V157" s="134"/>
      <c r="W157" s="134"/>
      <c r="X157" s="134"/>
      <c r="Y157" s="134"/>
      <c r="Z157" s="134"/>
      <c r="AA157" s="135"/>
      <c r="AB157" s="22"/>
      <c r="AC157" s="165"/>
      <c r="AD157" s="165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10"/>
      <c r="AS157" s="22"/>
      <c r="AT157" s="10"/>
      <c r="AU157" s="10"/>
      <c r="AV157" s="22"/>
      <c r="AW157" s="22"/>
      <c r="AX157" s="22"/>
      <c r="AY157" s="10"/>
      <c r="AZ157" s="22"/>
      <c r="BA157" s="22"/>
      <c r="BB157" s="22"/>
      <c r="BC157" s="22"/>
      <c r="BD157" s="22"/>
      <c r="BE157" s="136"/>
      <c r="BF157" s="136"/>
      <c r="BG157" s="136"/>
      <c r="BH157" s="136"/>
      <c r="BI157" s="136"/>
      <c r="BJ157" s="10"/>
      <c r="BK157" s="136"/>
      <c r="BL157" s="10"/>
      <c r="BM157" s="10"/>
      <c r="BN157" s="22"/>
    </row>
    <row r="158" spans="2:66" ht="13.5">
      <c r="B158" s="127"/>
      <c r="R158" s="132"/>
      <c r="S158" s="22"/>
      <c r="T158" s="133"/>
      <c r="U158" s="30"/>
      <c r="V158" s="134"/>
      <c r="W158" s="134"/>
      <c r="X158" s="134"/>
      <c r="Y158" s="134"/>
      <c r="Z158" s="134"/>
      <c r="AA158" s="135"/>
      <c r="AB158" s="22"/>
      <c r="AC158" s="165"/>
      <c r="AD158" s="165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10"/>
      <c r="AS158" s="22"/>
      <c r="AT158" s="10"/>
      <c r="AU158" s="10"/>
      <c r="AV158" s="22"/>
      <c r="AW158" s="22"/>
      <c r="AX158" s="22"/>
      <c r="AY158" s="10"/>
      <c r="AZ158" s="22"/>
      <c r="BA158" s="22"/>
      <c r="BB158" s="22"/>
      <c r="BC158" s="22"/>
      <c r="BD158" s="22"/>
      <c r="BE158" s="136"/>
      <c r="BF158" s="136"/>
      <c r="BG158" s="136"/>
      <c r="BH158" s="136"/>
      <c r="BI158" s="136"/>
      <c r="BJ158" s="10"/>
      <c r="BK158" s="136"/>
      <c r="BL158" s="10"/>
      <c r="BM158" s="10"/>
      <c r="BN158" s="22"/>
    </row>
    <row r="159" spans="2:66" ht="13.5">
      <c r="B159" s="127"/>
      <c r="R159" s="132"/>
      <c r="S159" s="22"/>
      <c r="T159" s="133"/>
      <c r="U159" s="30"/>
      <c r="V159" s="134"/>
      <c r="W159" s="134"/>
      <c r="X159" s="134"/>
      <c r="Y159" s="134"/>
      <c r="Z159" s="134"/>
      <c r="AA159" s="135"/>
      <c r="AB159" s="22"/>
      <c r="AC159" s="165"/>
      <c r="AD159" s="165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10"/>
      <c r="AS159" s="22"/>
      <c r="AT159" s="10"/>
      <c r="AU159" s="10"/>
      <c r="AV159" s="22"/>
      <c r="AW159" s="22"/>
      <c r="AX159" s="22"/>
      <c r="AY159" s="10"/>
      <c r="AZ159" s="22"/>
      <c r="BA159" s="22"/>
      <c r="BB159" s="22"/>
      <c r="BC159" s="22"/>
      <c r="BD159" s="22"/>
      <c r="BE159" s="136"/>
      <c r="BF159" s="136"/>
      <c r="BG159" s="136"/>
      <c r="BH159" s="136"/>
      <c r="BI159" s="136"/>
      <c r="BJ159" s="10"/>
      <c r="BK159" s="136"/>
      <c r="BL159" s="10"/>
      <c r="BM159" s="10"/>
      <c r="BN159" s="22"/>
    </row>
    <row r="160" spans="2:66" ht="6.95" customHeight="1">
      <c r="B160" s="45"/>
      <c r="R160" s="47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165"/>
      <c r="AD160" s="165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</row>
    <row r="165" spans="1:66" s="330" customFormat="1" ht="13.5">
      <c r="A165"/>
      <c r="B165"/>
      <c r="C165"/>
      <c r="D165"/>
      <c r="E165" s="159"/>
      <c r="F165"/>
      <c r="G165"/>
      <c r="H165"/>
      <c r="I165"/>
      <c r="J165" s="159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60"/>
      <c r="AD165" s="160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:66" s="330" customFormat="1" ht="13.5">
      <c r="A166"/>
      <c r="B166"/>
      <c r="C166"/>
      <c r="D166"/>
      <c r="E166" s="159"/>
      <c r="F166"/>
      <c r="G166"/>
      <c r="H166"/>
      <c r="I166"/>
      <c r="J166" s="159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60"/>
      <c r="AD166" s="160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:66" s="330" customFormat="1" ht="13.5">
      <c r="A167"/>
      <c r="B167"/>
      <c r="C167"/>
      <c r="D167"/>
      <c r="E167" s="159"/>
      <c r="F167"/>
      <c r="G167"/>
      <c r="H167"/>
      <c r="I167"/>
      <c r="J167" s="159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60"/>
      <c r="AD167" s="160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:66" s="331" customFormat="1" ht="13.5">
      <c r="A168"/>
      <c r="B168"/>
      <c r="C168"/>
      <c r="D168"/>
      <c r="E168" s="159"/>
      <c r="F168"/>
      <c r="G168"/>
      <c r="H168"/>
      <c r="I168"/>
      <c r="J168" s="159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60"/>
      <c r="AD168" s="160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:66" s="330" customFormat="1" ht="13.5">
      <c r="A169"/>
      <c r="B169"/>
      <c r="C169"/>
      <c r="D169"/>
      <c r="E169" s="159"/>
      <c r="F169"/>
      <c r="G169"/>
      <c r="H169"/>
      <c r="I169"/>
      <c r="J169" s="15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60"/>
      <c r="AD169" s="160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:66" s="330" customFormat="1" ht="13.5">
      <c r="A170"/>
      <c r="B170"/>
      <c r="C170"/>
      <c r="D170"/>
      <c r="E170" s="159"/>
      <c r="F170"/>
      <c r="G170"/>
      <c r="H170"/>
      <c r="I170"/>
      <c r="J170" s="159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60"/>
      <c r="AD170" s="16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:66" s="330" customFormat="1" ht="13.5">
      <c r="A171"/>
      <c r="B171"/>
      <c r="C171"/>
      <c r="D171"/>
      <c r="E171" s="159"/>
      <c r="F171"/>
      <c r="G171"/>
      <c r="H171"/>
      <c r="I171"/>
      <c r="J171" s="159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60"/>
      <c r="AD171" s="160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:66" s="116" customFormat="1" ht="13.5">
      <c r="A172"/>
      <c r="B172"/>
      <c r="C172"/>
      <c r="D172"/>
      <c r="E172" s="159"/>
      <c r="F172"/>
      <c r="G172"/>
      <c r="H172"/>
      <c r="I172"/>
      <c r="J172" s="159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60"/>
      <c r="AD172" s="160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:66" s="116" customFormat="1" ht="13.5">
      <c r="A173"/>
      <c r="B173"/>
      <c r="C173"/>
      <c r="D173"/>
      <c r="E173" s="159"/>
      <c r="F173"/>
      <c r="G173"/>
      <c r="H173"/>
      <c r="I173"/>
      <c r="J173" s="159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60"/>
      <c r="AD173" s="160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:66" s="205" customFormat="1" ht="13.5">
      <c r="A174"/>
      <c r="B174"/>
      <c r="C174"/>
      <c r="D174"/>
      <c r="E174" s="159"/>
      <c r="F174"/>
      <c r="G174"/>
      <c r="H174"/>
      <c r="I174"/>
      <c r="J174" s="159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60"/>
      <c r="AD174" s="160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:66" s="205" customFormat="1" ht="13.5">
      <c r="A175"/>
      <c r="B175"/>
      <c r="C175"/>
      <c r="D175"/>
      <c r="E175" s="159"/>
      <c r="F175"/>
      <c r="G175"/>
      <c r="H175"/>
      <c r="I175"/>
      <c r="J175" s="159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60"/>
      <c r="AD175" s="160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:66" s="205" customFormat="1" ht="13.5">
      <c r="A176"/>
      <c r="B176"/>
      <c r="C176"/>
      <c r="D176"/>
      <c r="E176" s="159"/>
      <c r="F176"/>
      <c r="G176"/>
      <c r="H176"/>
      <c r="I176"/>
      <c r="J176" s="159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60"/>
      <c r="AD176" s="160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:66" s="214" customFormat="1" ht="13.5">
      <c r="A177"/>
      <c r="B177"/>
      <c r="C177"/>
      <c r="D177"/>
      <c r="E177" s="159"/>
      <c r="F177"/>
      <c r="G177"/>
      <c r="H177"/>
      <c r="I177"/>
      <c r="J177" s="159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60"/>
      <c r="AD177" s="160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:66" s="214" customFormat="1" ht="13.5">
      <c r="A178"/>
      <c r="B178"/>
      <c r="C178"/>
      <c r="D178"/>
      <c r="E178" s="159"/>
      <c r="F178"/>
      <c r="G178"/>
      <c r="H178"/>
      <c r="I178"/>
      <c r="J178" s="159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60"/>
      <c r="AD178" s="160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:66" s="214" customFormat="1" ht="13.5">
      <c r="A179"/>
      <c r="B179"/>
      <c r="C179"/>
      <c r="D179"/>
      <c r="E179" s="159"/>
      <c r="F179"/>
      <c r="G179"/>
      <c r="H179"/>
      <c r="I179"/>
      <c r="J179" s="15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60"/>
      <c r="AD179" s="160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:66" s="214" customFormat="1" ht="13.5">
      <c r="A180"/>
      <c r="B180"/>
      <c r="C180"/>
      <c r="D180"/>
      <c r="E180" s="159"/>
      <c r="F180"/>
      <c r="G180"/>
      <c r="H180"/>
      <c r="I180"/>
      <c r="J180" s="159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60"/>
      <c r="AD180" s="16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:66" s="214" customFormat="1" ht="13.5">
      <c r="A181"/>
      <c r="B181"/>
      <c r="C181"/>
      <c r="D181"/>
      <c r="E181" s="159"/>
      <c r="F181"/>
      <c r="G181"/>
      <c r="H181"/>
      <c r="I181"/>
      <c r="J181" s="159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60"/>
      <c r="AD181" s="160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:66" s="214" customFormat="1" ht="13.5">
      <c r="A182"/>
      <c r="B182"/>
      <c r="C182"/>
      <c r="D182"/>
      <c r="E182" s="159"/>
      <c r="F182"/>
      <c r="G182"/>
      <c r="H182"/>
      <c r="I182"/>
      <c r="J182" s="159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60"/>
      <c r="AD182" s="160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:66" s="214" customFormat="1" ht="13.5">
      <c r="A183"/>
      <c r="B183"/>
      <c r="C183"/>
      <c r="D183"/>
      <c r="E183" s="159"/>
      <c r="F183"/>
      <c r="G183"/>
      <c r="H183"/>
      <c r="I183"/>
      <c r="J183" s="159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60"/>
      <c r="AD183" s="160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:66" s="214" customFormat="1" ht="13.5">
      <c r="A184"/>
      <c r="B184"/>
      <c r="C184"/>
      <c r="D184"/>
      <c r="E184" s="159"/>
      <c r="F184"/>
      <c r="G184"/>
      <c r="H184"/>
      <c r="I184"/>
      <c r="J184" s="159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60"/>
      <c r="AD184" s="160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:66" s="214" customFormat="1" ht="13.5">
      <c r="A185"/>
      <c r="B185"/>
      <c r="C185"/>
      <c r="D185"/>
      <c r="E185" s="159"/>
      <c r="F185"/>
      <c r="G185"/>
      <c r="H185"/>
      <c r="I185"/>
      <c r="J185" s="159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60"/>
      <c r="AD185" s="160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:66" s="214" customFormat="1" ht="13.5">
      <c r="A186"/>
      <c r="B186"/>
      <c r="C186"/>
      <c r="D186"/>
      <c r="E186" s="159"/>
      <c r="F186"/>
      <c r="G186"/>
      <c r="H186"/>
      <c r="I186"/>
      <c r="J186" s="159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60"/>
      <c r="AD186" s="160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:66" s="214" customFormat="1" ht="13.5">
      <c r="A187"/>
      <c r="B187"/>
      <c r="C187"/>
      <c r="D187"/>
      <c r="E187" s="159"/>
      <c r="F187"/>
      <c r="G187"/>
      <c r="H187"/>
      <c r="I187"/>
      <c r="J187" s="159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60"/>
      <c r="AD187" s="160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:66" s="214" customFormat="1" ht="13.5">
      <c r="A188"/>
      <c r="B188"/>
      <c r="C188"/>
      <c r="D188"/>
      <c r="E188" s="159"/>
      <c r="F188"/>
      <c r="G188"/>
      <c r="H188"/>
      <c r="I188"/>
      <c r="J188" s="159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60"/>
      <c r="AD188" s="160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:66" s="214" customFormat="1" ht="13.5">
      <c r="A189"/>
      <c r="B189"/>
      <c r="C189"/>
      <c r="D189"/>
      <c r="E189" s="159"/>
      <c r="F189"/>
      <c r="G189"/>
      <c r="H189"/>
      <c r="I189"/>
      <c r="J189" s="15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60"/>
      <c r="AD189" s="160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:66" s="214" customFormat="1" ht="13.5">
      <c r="A190"/>
      <c r="B190"/>
      <c r="C190"/>
      <c r="D190"/>
      <c r="E190" s="159"/>
      <c r="F190"/>
      <c r="G190"/>
      <c r="H190"/>
      <c r="I190"/>
      <c r="J190" s="159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60"/>
      <c r="AD190" s="16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:66" s="214" customFormat="1" ht="13.5">
      <c r="A191"/>
      <c r="B191"/>
      <c r="C191"/>
      <c r="D191"/>
      <c r="E191" s="159"/>
      <c r="F191"/>
      <c r="G191"/>
      <c r="H191"/>
      <c r="I191"/>
      <c r="J191" s="159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60"/>
      <c r="AD191" s="160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:66" s="205" customFormat="1" ht="13.5">
      <c r="A192"/>
      <c r="B192"/>
      <c r="C192"/>
      <c r="D192"/>
      <c r="E192" s="159"/>
      <c r="F192"/>
      <c r="G192"/>
      <c r="H192"/>
      <c r="I192"/>
      <c r="J192" s="159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60"/>
      <c r="AD192" s="160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:66" s="205" customFormat="1" ht="13.5">
      <c r="A193"/>
      <c r="B193"/>
      <c r="C193"/>
      <c r="D193"/>
      <c r="E193" s="159"/>
      <c r="F193"/>
      <c r="G193"/>
      <c r="H193"/>
      <c r="I193"/>
      <c r="J193" s="159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60"/>
      <c r="AD193" s="160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:66" s="205" customFormat="1" ht="13.5">
      <c r="A194"/>
      <c r="B194"/>
      <c r="C194"/>
      <c r="D194"/>
      <c r="E194" s="159"/>
      <c r="F194"/>
      <c r="G194"/>
      <c r="H194"/>
      <c r="I194"/>
      <c r="J194" s="159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60"/>
      <c r="AD194" s="160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:66" s="205" customFormat="1" ht="13.5">
      <c r="A195"/>
      <c r="B195"/>
      <c r="C195"/>
      <c r="D195"/>
      <c r="E195" s="159"/>
      <c r="F195"/>
      <c r="G195"/>
      <c r="H195"/>
      <c r="I195"/>
      <c r="J195" s="159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60"/>
      <c r="AD195" s="160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:66" s="205" customFormat="1" ht="13.5">
      <c r="A196"/>
      <c r="B196"/>
      <c r="C196"/>
      <c r="D196"/>
      <c r="E196" s="159"/>
      <c r="F196"/>
      <c r="G196"/>
      <c r="H196"/>
      <c r="I196"/>
      <c r="J196" s="159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60"/>
      <c r="AD196" s="160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:66" s="205" customFormat="1" ht="13.5">
      <c r="A197"/>
      <c r="B197"/>
      <c r="C197"/>
      <c r="D197"/>
      <c r="E197" s="159"/>
      <c r="F197"/>
      <c r="G197"/>
      <c r="H197"/>
      <c r="I197"/>
      <c r="J197" s="159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60"/>
      <c r="AD197" s="160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:66" s="205" customFormat="1" ht="13.5">
      <c r="A198"/>
      <c r="B198"/>
      <c r="C198"/>
      <c r="D198"/>
      <c r="E198" s="159"/>
      <c r="F198"/>
      <c r="G198"/>
      <c r="H198"/>
      <c r="I198"/>
      <c r="J198" s="159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60"/>
      <c r="AD198" s="160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:66" s="205" customFormat="1" ht="13.5">
      <c r="A199"/>
      <c r="B199"/>
      <c r="C199"/>
      <c r="D199"/>
      <c r="E199" s="159"/>
      <c r="F199"/>
      <c r="G199"/>
      <c r="H199"/>
      <c r="I199"/>
      <c r="J199" s="15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60"/>
      <c r="AD199" s="160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:66" s="205" customFormat="1" ht="13.5">
      <c r="A200"/>
      <c r="B200"/>
      <c r="C200"/>
      <c r="D200"/>
      <c r="E200" s="159"/>
      <c r="F200"/>
      <c r="G200"/>
      <c r="H200"/>
      <c r="I200"/>
      <c r="J200" s="159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60"/>
      <c r="AD200" s="16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:66" s="205" customFormat="1" ht="13.5">
      <c r="A201"/>
      <c r="B201"/>
      <c r="C201"/>
      <c r="D201"/>
      <c r="E201" s="159"/>
      <c r="F201"/>
      <c r="G201"/>
      <c r="H201"/>
      <c r="I201"/>
      <c r="J201" s="159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60"/>
      <c r="AD201" s="160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:66" s="205" customFormat="1" ht="13.5">
      <c r="A202"/>
      <c r="B202"/>
      <c r="C202"/>
      <c r="D202"/>
      <c r="E202" s="159"/>
      <c r="F202"/>
      <c r="G202"/>
      <c r="H202"/>
      <c r="I202"/>
      <c r="J202" s="159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60"/>
      <c r="AD202" s="160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:66" s="205" customFormat="1" ht="13.5">
      <c r="A203"/>
      <c r="B203"/>
      <c r="C203"/>
      <c r="D203"/>
      <c r="E203" s="159"/>
      <c r="F203"/>
      <c r="G203"/>
      <c r="H203"/>
      <c r="I203"/>
      <c r="J203" s="159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60"/>
      <c r="AD203" s="160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:66" s="205" customFormat="1" ht="13.5">
      <c r="A204"/>
      <c r="B204"/>
      <c r="C204"/>
      <c r="D204"/>
      <c r="E204" s="159"/>
      <c r="F204"/>
      <c r="G204"/>
      <c r="H204"/>
      <c r="I204"/>
      <c r="J204" s="159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60"/>
      <c r="AD204" s="160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:66" s="205" customFormat="1" ht="13.5">
      <c r="A205"/>
      <c r="B205"/>
      <c r="C205"/>
      <c r="D205"/>
      <c r="E205" s="159"/>
      <c r="F205"/>
      <c r="G205"/>
      <c r="H205"/>
      <c r="I205"/>
      <c r="J205" s="159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60"/>
      <c r="AD205" s="160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:66" s="205" customFormat="1" ht="13.5">
      <c r="A206"/>
      <c r="B206"/>
      <c r="C206"/>
      <c r="D206"/>
      <c r="E206" s="159"/>
      <c r="F206"/>
      <c r="G206"/>
      <c r="H206"/>
      <c r="I206"/>
      <c r="J206" s="159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60"/>
      <c r="AD206" s="160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:66" s="205" customFormat="1" ht="13.5">
      <c r="A207"/>
      <c r="B207"/>
      <c r="C207"/>
      <c r="D207"/>
      <c r="E207" s="159"/>
      <c r="F207"/>
      <c r="G207"/>
      <c r="H207"/>
      <c r="I207"/>
      <c r="J207" s="159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60"/>
      <c r="AD207" s="160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:66" s="205" customFormat="1" ht="13.5">
      <c r="A208"/>
      <c r="B208"/>
      <c r="C208"/>
      <c r="D208"/>
      <c r="E208" s="159"/>
      <c r="F208"/>
      <c r="G208"/>
      <c r="H208"/>
      <c r="I208"/>
      <c r="J208" s="159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60"/>
      <c r="AD208" s="160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:66" s="205" customFormat="1" ht="13.5">
      <c r="A209"/>
      <c r="B209"/>
      <c r="C209"/>
      <c r="D209"/>
      <c r="E209" s="159"/>
      <c r="F209"/>
      <c r="G209"/>
      <c r="H209"/>
      <c r="I209"/>
      <c r="J209" s="15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60"/>
      <c r="AD209" s="160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:66" s="205" customFormat="1" ht="13.5">
      <c r="A210"/>
      <c r="B210"/>
      <c r="C210"/>
      <c r="D210"/>
      <c r="E210" s="159"/>
      <c r="F210"/>
      <c r="G210"/>
      <c r="H210"/>
      <c r="I210"/>
      <c r="J210" s="159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60"/>
      <c r="AD210" s="16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:66" s="205" customFormat="1" ht="13.5">
      <c r="A211"/>
      <c r="B211"/>
      <c r="C211"/>
      <c r="D211"/>
      <c r="E211" s="159"/>
      <c r="F211"/>
      <c r="G211"/>
      <c r="H211"/>
      <c r="I211"/>
      <c r="J211" s="159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60"/>
      <c r="AD211" s="160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:66" s="205" customFormat="1" ht="13.5">
      <c r="A212"/>
      <c r="B212"/>
      <c r="C212"/>
      <c r="D212"/>
      <c r="E212" s="159"/>
      <c r="F212"/>
      <c r="G212"/>
      <c r="H212"/>
      <c r="I212"/>
      <c r="J212" s="159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60"/>
      <c r="AD212" s="160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:66" s="205" customFormat="1" ht="13.5">
      <c r="A213"/>
      <c r="B213"/>
      <c r="C213"/>
      <c r="D213"/>
      <c r="E213" s="159"/>
      <c r="F213"/>
      <c r="G213"/>
      <c r="H213"/>
      <c r="I213"/>
      <c r="J213" s="159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60"/>
      <c r="AD213" s="160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:66" s="205" customFormat="1" ht="13.5">
      <c r="A214"/>
      <c r="B214"/>
      <c r="C214"/>
      <c r="D214"/>
      <c r="E214" s="159"/>
      <c r="F214"/>
      <c r="G214"/>
      <c r="H214"/>
      <c r="I214"/>
      <c r="J214" s="159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60"/>
      <c r="AD214" s="160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:66" s="205" customFormat="1" ht="13.5">
      <c r="A215"/>
      <c r="B215"/>
      <c r="C215"/>
      <c r="D215"/>
      <c r="E215" s="159"/>
      <c r="F215"/>
      <c r="G215"/>
      <c r="H215"/>
      <c r="I215"/>
      <c r="J215" s="159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60"/>
      <c r="AD215" s="160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:66" s="205" customFormat="1" ht="13.5">
      <c r="A216"/>
      <c r="B216"/>
      <c r="C216"/>
      <c r="D216"/>
      <c r="E216" s="159"/>
      <c r="F216"/>
      <c r="G216"/>
      <c r="H216"/>
      <c r="I216"/>
      <c r="J216" s="159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60"/>
      <c r="AD216" s="160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29" spans="1:66" s="332" customFormat="1" ht="13.5">
      <c r="A229"/>
      <c r="B229"/>
      <c r="C229"/>
      <c r="D229"/>
      <c r="E229" s="159"/>
      <c r="F229"/>
      <c r="G229"/>
      <c r="H229"/>
      <c r="I229"/>
      <c r="J229" s="15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60"/>
      <c r="AD229" s="160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</row>
    <row r="230" spans="1:66" s="332" customFormat="1" ht="13.5">
      <c r="A230"/>
      <c r="B230"/>
      <c r="C230"/>
      <c r="D230"/>
      <c r="E230" s="159"/>
      <c r="F230"/>
      <c r="G230"/>
      <c r="H230"/>
      <c r="I230"/>
      <c r="J230" s="159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60"/>
      <c r="AD230" s="16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</row>
    <row r="240" spans="1:66" s="333" customFormat="1" ht="13.5">
      <c r="A240"/>
      <c r="B240"/>
      <c r="C240"/>
      <c r="D240"/>
      <c r="E240" s="159"/>
      <c r="F240"/>
      <c r="G240"/>
      <c r="H240"/>
      <c r="I240"/>
      <c r="J240" s="159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60"/>
      <c r="AD240" s="16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1:66" s="333" customFormat="1" ht="13.5">
      <c r="A241"/>
      <c r="B241"/>
      <c r="C241"/>
      <c r="D241"/>
      <c r="E241" s="159"/>
      <c r="F241"/>
      <c r="G241"/>
      <c r="H241"/>
      <c r="I241"/>
      <c r="J241" s="159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60"/>
      <c r="AD241" s="160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</row>
    <row r="242" spans="1:66" s="333" customFormat="1" ht="13.5">
      <c r="A242"/>
      <c r="B242"/>
      <c r="C242"/>
      <c r="D242"/>
      <c r="E242" s="159"/>
      <c r="F242"/>
      <c r="G242"/>
      <c r="H242"/>
      <c r="I242"/>
      <c r="J242" s="159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60"/>
      <c r="AD242" s="160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</row>
    <row r="243" spans="1:66" s="333" customFormat="1" ht="13.5">
      <c r="A243"/>
      <c r="B243"/>
      <c r="C243"/>
      <c r="D243"/>
      <c r="E243" s="159"/>
      <c r="F243"/>
      <c r="G243"/>
      <c r="H243"/>
      <c r="I243"/>
      <c r="J243" s="159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60"/>
      <c r="AD243" s="160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</row>
    <row r="244" spans="1:66" s="334" customFormat="1" ht="13.5">
      <c r="A244"/>
      <c r="B244"/>
      <c r="C244"/>
      <c r="D244"/>
      <c r="E244" s="159"/>
      <c r="F244"/>
      <c r="G244"/>
      <c r="H244"/>
      <c r="I244"/>
      <c r="J244" s="159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60"/>
      <c r="AD244" s="160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</row>
    <row r="251" spans="1:66" s="205" customFormat="1" ht="13.5">
      <c r="A251"/>
      <c r="B251"/>
      <c r="C251"/>
      <c r="D251"/>
      <c r="E251" s="159"/>
      <c r="F251"/>
      <c r="G251"/>
      <c r="H251"/>
      <c r="I251"/>
      <c r="J251" s="159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60"/>
      <c r="AD251" s="160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</row>
    <row r="252" spans="1:66" s="205" customFormat="1" ht="13.5">
      <c r="A252"/>
      <c r="B252"/>
      <c r="C252"/>
      <c r="D252"/>
      <c r="E252" s="159"/>
      <c r="F252"/>
      <c r="G252"/>
      <c r="H252"/>
      <c r="I252"/>
      <c r="J252" s="159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60"/>
      <c r="AD252" s="160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</row>
    <row r="253" spans="1:66" s="205" customFormat="1" ht="13.5">
      <c r="A253"/>
      <c r="B253"/>
      <c r="C253"/>
      <c r="D253"/>
      <c r="E253" s="159"/>
      <c r="F253"/>
      <c r="G253"/>
      <c r="H253"/>
      <c r="I253"/>
      <c r="J253" s="159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60"/>
      <c r="AD253" s="160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</row>
    <row r="254" spans="1:66" s="205" customFormat="1" ht="13.5">
      <c r="A254"/>
      <c r="B254"/>
      <c r="C254"/>
      <c r="D254"/>
      <c r="E254" s="159"/>
      <c r="F254"/>
      <c r="G254"/>
      <c r="H254"/>
      <c r="I254"/>
      <c r="J254" s="159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60"/>
      <c r="AD254" s="160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</row>
    <row r="255" spans="1:66" s="205" customFormat="1" ht="13.5">
      <c r="A255"/>
      <c r="B255"/>
      <c r="C255"/>
      <c r="D255"/>
      <c r="E255" s="159"/>
      <c r="F255"/>
      <c r="G255"/>
      <c r="H255"/>
      <c r="I255"/>
      <c r="J255" s="159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60"/>
      <c r="AD255" s="160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</row>
    <row r="256" spans="1:66" s="205" customFormat="1" ht="13.5">
      <c r="A256"/>
      <c r="B256"/>
      <c r="C256"/>
      <c r="D256"/>
      <c r="E256" s="159"/>
      <c r="F256"/>
      <c r="G256"/>
      <c r="H256"/>
      <c r="I256"/>
      <c r="J256" s="159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60"/>
      <c r="AD256" s="160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</row>
    <row r="257" spans="1:66" s="335" customFormat="1" ht="13.5">
      <c r="A257"/>
      <c r="B257"/>
      <c r="C257"/>
      <c r="D257"/>
      <c r="E257" s="159"/>
      <c r="F257"/>
      <c r="G257"/>
      <c r="H257"/>
      <c r="I257"/>
      <c r="J257" s="159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60"/>
      <c r="AD257" s="160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</row>
    <row r="258" spans="1:66" s="205" customFormat="1" ht="13.5">
      <c r="A258"/>
      <c r="B258"/>
      <c r="C258"/>
      <c r="D258"/>
      <c r="E258" s="159"/>
      <c r="F258"/>
      <c r="G258"/>
      <c r="H258"/>
      <c r="I258"/>
      <c r="J258" s="159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60"/>
      <c r="AD258" s="160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</row>
    <row r="259" spans="1:66" s="205" customFormat="1" ht="13.5">
      <c r="A259"/>
      <c r="B259"/>
      <c r="C259"/>
      <c r="D259"/>
      <c r="E259" s="159"/>
      <c r="F259"/>
      <c r="G259"/>
      <c r="H259"/>
      <c r="I259"/>
      <c r="J259" s="1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60"/>
      <c r="AD259" s="160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</row>
    <row r="260" spans="1:66" s="205" customFormat="1" ht="13.5">
      <c r="A260"/>
      <c r="B260"/>
      <c r="C260"/>
      <c r="D260"/>
      <c r="E260" s="159"/>
      <c r="F260"/>
      <c r="G260"/>
      <c r="H260"/>
      <c r="I260"/>
      <c r="J260" s="159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60"/>
      <c r="AD260" s="1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</row>
    <row r="261" spans="1:66" s="205" customFormat="1" ht="13.5">
      <c r="A261"/>
      <c r="B261"/>
      <c r="C261"/>
      <c r="D261"/>
      <c r="E261" s="159"/>
      <c r="F261"/>
      <c r="G261"/>
      <c r="H261"/>
      <c r="I261"/>
      <c r="J261" s="159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60"/>
      <c r="AD261" s="160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</row>
    <row r="262" spans="1:66" s="205" customFormat="1" ht="13.5">
      <c r="A262"/>
      <c r="B262"/>
      <c r="C262"/>
      <c r="D262"/>
      <c r="E262" s="159"/>
      <c r="F262"/>
      <c r="G262"/>
      <c r="H262"/>
      <c r="I262"/>
      <c r="J262" s="159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60"/>
      <c r="AD262" s="160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</row>
    <row r="263" spans="1:66" s="205" customFormat="1" ht="13.5">
      <c r="A263"/>
      <c r="B263"/>
      <c r="C263"/>
      <c r="D263"/>
      <c r="E263" s="159"/>
      <c r="F263"/>
      <c r="G263"/>
      <c r="H263"/>
      <c r="I263"/>
      <c r="J263" s="159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60"/>
      <c r="AD263" s="160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</row>
    <row r="264" spans="1:66" s="205" customFormat="1" ht="13.5">
      <c r="A264"/>
      <c r="B264"/>
      <c r="C264"/>
      <c r="D264"/>
      <c r="E264" s="159"/>
      <c r="F264"/>
      <c r="G264"/>
      <c r="H264"/>
      <c r="I264"/>
      <c r="J264" s="159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60"/>
      <c r="AD264" s="160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</row>
    <row r="265" spans="1:66" s="205" customFormat="1" ht="13.5">
      <c r="A265"/>
      <c r="B265"/>
      <c r="C265"/>
      <c r="D265"/>
      <c r="E265" s="159"/>
      <c r="F265"/>
      <c r="G265"/>
      <c r="H265"/>
      <c r="I265"/>
      <c r="J265" s="159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60"/>
      <c r="AD265" s="160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</row>
    <row r="266" spans="1:66" s="205" customFormat="1" ht="13.5">
      <c r="A266"/>
      <c r="B266"/>
      <c r="C266"/>
      <c r="D266"/>
      <c r="E266" s="159"/>
      <c r="F266"/>
      <c r="G266"/>
      <c r="H266"/>
      <c r="I266"/>
      <c r="J266" s="159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60"/>
      <c r="AD266" s="160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</row>
    <row r="267" spans="1:66" s="205" customFormat="1" ht="13.5">
      <c r="A267"/>
      <c r="B267"/>
      <c r="C267"/>
      <c r="D267"/>
      <c r="E267" s="159"/>
      <c r="F267"/>
      <c r="G267"/>
      <c r="H267"/>
      <c r="I267"/>
      <c r="J267" s="159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60"/>
      <c r="AD267" s="160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</row>
    <row r="268" spans="1:66" s="205" customFormat="1" ht="13.5">
      <c r="A268"/>
      <c r="B268"/>
      <c r="C268"/>
      <c r="D268"/>
      <c r="E268" s="159"/>
      <c r="F268"/>
      <c r="G268"/>
      <c r="H268"/>
      <c r="I268"/>
      <c r="J268" s="159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60"/>
      <c r="AD268" s="160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</row>
    <row r="269" spans="1:66" s="205" customFormat="1" ht="13.5">
      <c r="A269"/>
      <c r="B269"/>
      <c r="C269"/>
      <c r="D269"/>
      <c r="E269" s="159"/>
      <c r="F269"/>
      <c r="G269"/>
      <c r="H269"/>
      <c r="I269"/>
      <c r="J269" s="15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60"/>
      <c r="AD269" s="160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</row>
    <row r="270" spans="1:66" s="205" customFormat="1" ht="13.5">
      <c r="A270"/>
      <c r="B270"/>
      <c r="C270"/>
      <c r="D270"/>
      <c r="E270" s="159"/>
      <c r="F270"/>
      <c r="G270"/>
      <c r="H270"/>
      <c r="I270"/>
      <c r="J270" s="159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60"/>
      <c r="AD270" s="16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</row>
    <row r="271" spans="1:66" s="193" customFormat="1" ht="13.5">
      <c r="A271"/>
      <c r="B271"/>
      <c r="C271"/>
      <c r="D271"/>
      <c r="E271" s="159"/>
      <c r="F271"/>
      <c r="G271"/>
      <c r="H271"/>
      <c r="I271"/>
      <c r="J271" s="159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60"/>
      <c r="AD271" s="160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</row>
    <row r="272" spans="1:66" s="205" customFormat="1" ht="13.5">
      <c r="A272"/>
      <c r="B272"/>
      <c r="C272"/>
      <c r="D272"/>
      <c r="E272" s="159"/>
      <c r="F272"/>
      <c r="G272"/>
      <c r="H272"/>
      <c r="I272"/>
      <c r="J272" s="159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60"/>
      <c r="AD272" s="160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</row>
    <row r="273" spans="1:66" s="205" customFormat="1" ht="13.5">
      <c r="A273"/>
      <c r="B273"/>
      <c r="C273"/>
      <c r="D273"/>
      <c r="E273" s="159"/>
      <c r="F273"/>
      <c r="G273"/>
      <c r="H273"/>
      <c r="I273"/>
      <c r="J273" s="159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60"/>
      <c r="AD273" s="160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</row>
    <row r="274" spans="1:66" s="205" customFormat="1" ht="13.5">
      <c r="A274"/>
      <c r="B274"/>
      <c r="C274"/>
      <c r="D274"/>
      <c r="E274" s="159"/>
      <c r="F274"/>
      <c r="G274"/>
      <c r="H274"/>
      <c r="I274"/>
      <c r="J274" s="159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60"/>
      <c r="AD274" s="160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</row>
    <row r="275" spans="1:66" s="205" customFormat="1" ht="13.5">
      <c r="A275"/>
      <c r="B275"/>
      <c r="C275"/>
      <c r="D275"/>
      <c r="E275" s="159"/>
      <c r="F275"/>
      <c r="G275"/>
      <c r="H275"/>
      <c r="I275"/>
      <c r="J275" s="159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60"/>
      <c r="AD275" s="160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</row>
    <row r="276" spans="1:66" s="205" customFormat="1" ht="13.5">
      <c r="A276"/>
      <c r="B276"/>
      <c r="C276"/>
      <c r="D276"/>
      <c r="E276" s="159"/>
      <c r="F276"/>
      <c r="G276"/>
      <c r="H276"/>
      <c r="I276"/>
      <c r="J276" s="159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60"/>
      <c r="AD276" s="160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</row>
    <row r="277" spans="1:66" s="205" customFormat="1" ht="13.5">
      <c r="A277"/>
      <c r="B277"/>
      <c r="C277"/>
      <c r="D277"/>
      <c r="E277" s="159"/>
      <c r="F277"/>
      <c r="G277"/>
      <c r="H277"/>
      <c r="I277"/>
      <c r="J277" s="159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60"/>
      <c r="AD277" s="160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</row>
    <row r="278" spans="1:66" s="205" customFormat="1" ht="13.5">
      <c r="A278"/>
      <c r="B278"/>
      <c r="C278"/>
      <c r="D278"/>
      <c r="E278" s="159"/>
      <c r="F278"/>
      <c r="G278"/>
      <c r="H278"/>
      <c r="I278"/>
      <c r="J278" s="159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60"/>
      <c r="AD278" s="160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</row>
    <row r="279" spans="1:66" s="205" customFormat="1" ht="13.5">
      <c r="A279"/>
      <c r="B279"/>
      <c r="C279"/>
      <c r="D279"/>
      <c r="E279" s="159"/>
      <c r="F279"/>
      <c r="G279"/>
      <c r="H279"/>
      <c r="I279"/>
      <c r="J279" s="15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60"/>
      <c r="AD279" s="160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</row>
    <row r="280" spans="1:66" s="205" customFormat="1" ht="13.5">
      <c r="A280"/>
      <c r="B280"/>
      <c r="C280"/>
      <c r="D280"/>
      <c r="E280" s="159"/>
      <c r="F280"/>
      <c r="G280"/>
      <c r="H280"/>
      <c r="I280"/>
      <c r="J280" s="159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60"/>
      <c r="AD280" s="16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</row>
    <row r="281" spans="1:66" s="205" customFormat="1" ht="13.5">
      <c r="A281"/>
      <c r="B281"/>
      <c r="C281"/>
      <c r="D281"/>
      <c r="E281" s="159"/>
      <c r="F281"/>
      <c r="G281"/>
      <c r="H281"/>
      <c r="I281"/>
      <c r="J281" s="159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60"/>
      <c r="AD281" s="160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</row>
    <row r="282" spans="1:66" s="205" customFormat="1" ht="13.5">
      <c r="A282"/>
      <c r="B282"/>
      <c r="C282"/>
      <c r="D282"/>
      <c r="E282" s="159"/>
      <c r="F282"/>
      <c r="G282"/>
      <c r="H282"/>
      <c r="I282"/>
      <c r="J282" s="159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60"/>
      <c r="AD282" s="160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</row>
    <row r="283" spans="1:66" s="205" customFormat="1" ht="13.5">
      <c r="A283"/>
      <c r="B283"/>
      <c r="C283"/>
      <c r="D283"/>
      <c r="E283" s="159"/>
      <c r="F283"/>
      <c r="G283"/>
      <c r="H283"/>
      <c r="I283"/>
      <c r="J283" s="159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60"/>
      <c r="AD283" s="160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</row>
    <row r="284" spans="1:66" s="205" customFormat="1" ht="13.5">
      <c r="A284"/>
      <c r="B284"/>
      <c r="C284"/>
      <c r="D284"/>
      <c r="E284" s="159"/>
      <c r="F284"/>
      <c r="G284"/>
      <c r="H284"/>
      <c r="I284"/>
      <c r="J284" s="159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60"/>
      <c r="AD284" s="160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</row>
    <row r="285" spans="1:66" s="205" customFormat="1" ht="13.5">
      <c r="A285"/>
      <c r="B285"/>
      <c r="C285"/>
      <c r="D285"/>
      <c r="E285" s="159"/>
      <c r="F285"/>
      <c r="G285"/>
      <c r="H285"/>
      <c r="I285"/>
      <c r="J285" s="159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60"/>
      <c r="AD285" s="160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</row>
    <row r="286" spans="1:66" s="205" customFormat="1" ht="13.5">
      <c r="A286"/>
      <c r="B286"/>
      <c r="C286"/>
      <c r="D286"/>
      <c r="E286" s="159"/>
      <c r="F286"/>
      <c r="G286"/>
      <c r="H286"/>
      <c r="I286"/>
      <c r="J286" s="159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60"/>
      <c r="AD286" s="160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</row>
    <row r="287" spans="1:66" s="205" customFormat="1" ht="13.5">
      <c r="A287"/>
      <c r="B287"/>
      <c r="C287"/>
      <c r="D287"/>
      <c r="E287" s="159"/>
      <c r="F287"/>
      <c r="G287"/>
      <c r="H287"/>
      <c r="I287"/>
      <c r="J287" s="159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60"/>
      <c r="AD287" s="160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</row>
    <row r="288" spans="1:66" s="205" customFormat="1" ht="13.5">
      <c r="A288"/>
      <c r="B288"/>
      <c r="C288"/>
      <c r="D288"/>
      <c r="E288" s="159"/>
      <c r="F288"/>
      <c r="G288"/>
      <c r="H288"/>
      <c r="I288"/>
      <c r="J288" s="159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60"/>
      <c r="AD288" s="160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</row>
    <row r="289" spans="1:66" s="336" customFormat="1" ht="15">
      <c r="A289"/>
      <c r="B289"/>
      <c r="C289"/>
      <c r="D289"/>
      <c r="E289" s="159"/>
      <c r="F289"/>
      <c r="G289"/>
      <c r="H289"/>
      <c r="I289"/>
      <c r="J289" s="15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 s="160"/>
      <c r="AD289" s="160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</row>
    <row r="290" spans="1:66" s="337" customFormat="1" ht="15">
      <c r="A290"/>
      <c r="B290"/>
      <c r="C290"/>
      <c r="D290"/>
      <c r="E290" s="159"/>
      <c r="F290"/>
      <c r="G290"/>
      <c r="H290"/>
      <c r="I290"/>
      <c r="J290" s="159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 s="160"/>
      <c r="AD290" s="16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</row>
    <row r="291" spans="1:66" s="205" customFormat="1" ht="13.5">
      <c r="A291"/>
      <c r="B291"/>
      <c r="C291"/>
      <c r="D291"/>
      <c r="E291" s="159"/>
      <c r="F291"/>
      <c r="G291"/>
      <c r="H291"/>
      <c r="I291"/>
      <c r="J291" s="159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 s="160"/>
      <c r="AD291" s="160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</row>
    <row r="292" spans="1:66" s="214" customFormat="1" ht="13.5">
      <c r="A292"/>
      <c r="B292"/>
      <c r="C292"/>
      <c r="D292"/>
      <c r="E292" s="159"/>
      <c r="F292"/>
      <c r="G292"/>
      <c r="H292"/>
      <c r="I292"/>
      <c r="J292" s="159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 s="160"/>
      <c r="AD292" s="160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</row>
    <row r="293" spans="1:66" s="205" customFormat="1" ht="13.5">
      <c r="A293"/>
      <c r="B293"/>
      <c r="C293"/>
      <c r="D293"/>
      <c r="E293" s="159"/>
      <c r="F293"/>
      <c r="G293"/>
      <c r="H293"/>
      <c r="I293"/>
      <c r="J293" s="159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 s="160"/>
      <c r="AD293" s="160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</row>
    <row r="294" spans="1:66" s="205" customFormat="1" ht="13.5">
      <c r="A294"/>
      <c r="B294"/>
      <c r="C294"/>
      <c r="D294"/>
      <c r="E294" s="159"/>
      <c r="F294"/>
      <c r="G294"/>
      <c r="H294"/>
      <c r="I294"/>
      <c r="J294" s="159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 s="160"/>
      <c r="AD294" s="160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</row>
    <row r="295" spans="1:66" s="205" customFormat="1" ht="13.5">
      <c r="A295"/>
      <c r="B295"/>
      <c r="C295"/>
      <c r="D295"/>
      <c r="E295" s="159"/>
      <c r="F295"/>
      <c r="G295"/>
      <c r="H295"/>
      <c r="I295"/>
      <c r="J295" s="159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 s="160"/>
      <c r="AD295" s="160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</row>
    <row r="296" spans="1:66" s="205" customFormat="1" ht="13.5">
      <c r="A296"/>
      <c r="B296"/>
      <c r="C296"/>
      <c r="D296"/>
      <c r="E296" s="159"/>
      <c r="F296"/>
      <c r="G296"/>
      <c r="H296"/>
      <c r="I296"/>
      <c r="J296" s="159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 s="160"/>
      <c r="AD296" s="160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</row>
    <row r="297" spans="1:66" s="205" customFormat="1" ht="13.5">
      <c r="A297"/>
      <c r="B297"/>
      <c r="C297"/>
      <c r="D297"/>
      <c r="E297" s="159"/>
      <c r="F297"/>
      <c r="G297"/>
      <c r="H297"/>
      <c r="I297"/>
      <c r="J297" s="159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 s="160"/>
      <c r="AD297" s="160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</row>
    <row r="298" spans="1:66" s="205" customFormat="1" ht="13.5">
      <c r="A298"/>
      <c r="B298"/>
      <c r="C298"/>
      <c r="D298"/>
      <c r="E298" s="159"/>
      <c r="F298"/>
      <c r="G298"/>
      <c r="H298"/>
      <c r="I298"/>
      <c r="J298" s="159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 s="160"/>
      <c r="AD298" s="160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</row>
    <row r="299" spans="1:66" s="205" customFormat="1" ht="13.5">
      <c r="A299"/>
      <c r="B299"/>
      <c r="C299"/>
      <c r="D299"/>
      <c r="E299" s="159"/>
      <c r="F299"/>
      <c r="G299"/>
      <c r="H299"/>
      <c r="I299"/>
      <c r="J299" s="15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 s="160"/>
      <c r="AD299" s="160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</row>
    <row r="300" spans="1:66" s="205" customFormat="1" ht="13.5">
      <c r="A300"/>
      <c r="B300"/>
      <c r="C300"/>
      <c r="D300"/>
      <c r="E300" s="159"/>
      <c r="F300"/>
      <c r="G300"/>
      <c r="H300"/>
      <c r="I300"/>
      <c r="J300" s="159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 s="160"/>
      <c r="AD300" s="16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</row>
    <row r="301" spans="1:66" s="205" customFormat="1" ht="13.5">
      <c r="A301"/>
      <c r="B301"/>
      <c r="C301"/>
      <c r="D301"/>
      <c r="E301" s="159"/>
      <c r="F301"/>
      <c r="G301"/>
      <c r="H301"/>
      <c r="I301"/>
      <c r="J301" s="159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 s="160"/>
      <c r="AD301" s="160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</row>
    <row r="302" spans="1:66" s="205" customFormat="1" ht="13.5">
      <c r="A302"/>
      <c r="B302"/>
      <c r="C302"/>
      <c r="D302"/>
      <c r="E302" s="159"/>
      <c r="F302"/>
      <c r="G302"/>
      <c r="H302"/>
      <c r="I302"/>
      <c r="J302" s="159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 s="160"/>
      <c r="AD302" s="160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</row>
    <row r="303" spans="1:66" s="214" customFormat="1" ht="13.5">
      <c r="A303"/>
      <c r="B303"/>
      <c r="C303"/>
      <c r="D303"/>
      <c r="E303" s="159"/>
      <c r="F303"/>
      <c r="G303"/>
      <c r="H303"/>
      <c r="I303"/>
      <c r="J303" s="159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 s="160"/>
      <c r="AD303" s="160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</row>
    <row r="304" spans="1:66" s="214" customFormat="1" ht="13.5">
      <c r="A304"/>
      <c r="B304"/>
      <c r="C304"/>
      <c r="D304"/>
      <c r="E304" s="159"/>
      <c r="F304"/>
      <c r="G304"/>
      <c r="H304"/>
      <c r="I304"/>
      <c r="J304" s="159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 s="160"/>
      <c r="AD304" s="160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</row>
    <row r="305" spans="1:66" s="214" customFormat="1" ht="13.5">
      <c r="A305"/>
      <c r="B305"/>
      <c r="C305"/>
      <c r="D305"/>
      <c r="E305" s="159"/>
      <c r="F305"/>
      <c r="G305"/>
      <c r="H305"/>
      <c r="I305"/>
      <c r="J305" s="159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 s="160"/>
      <c r="AD305" s="160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</row>
    <row r="306" spans="1:66" s="214" customFormat="1" ht="13.5">
      <c r="A306"/>
      <c r="B306"/>
      <c r="C306"/>
      <c r="D306"/>
      <c r="E306" s="159"/>
      <c r="F306"/>
      <c r="G306"/>
      <c r="H306"/>
      <c r="I306"/>
      <c r="J306" s="159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 s="160"/>
      <c r="AD306" s="160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</row>
    <row r="307" spans="1:66" s="205" customFormat="1" ht="13.5">
      <c r="A307"/>
      <c r="B307"/>
      <c r="C307"/>
      <c r="D307"/>
      <c r="E307" s="159"/>
      <c r="F307"/>
      <c r="G307"/>
      <c r="H307"/>
      <c r="I307"/>
      <c r="J307" s="159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 s="160"/>
      <c r="AD307" s="160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</row>
    <row r="308" spans="1:66" s="205" customFormat="1" ht="13.5">
      <c r="A308"/>
      <c r="B308"/>
      <c r="C308"/>
      <c r="D308"/>
      <c r="E308" s="159"/>
      <c r="F308"/>
      <c r="G308"/>
      <c r="H308"/>
      <c r="I308"/>
      <c r="J308" s="159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 s="160"/>
      <c r="AD308" s="160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</row>
    <row r="309" spans="1:66" s="214" customFormat="1" ht="13.5">
      <c r="A309"/>
      <c r="B309"/>
      <c r="C309"/>
      <c r="D309"/>
      <c r="E309" s="159"/>
      <c r="F309"/>
      <c r="G309"/>
      <c r="H309"/>
      <c r="I309"/>
      <c r="J309" s="15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 s="160"/>
      <c r="AD309" s="160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</row>
    <row r="310" spans="1:66" s="214" customFormat="1" ht="13.5">
      <c r="A310"/>
      <c r="B310"/>
      <c r="C310"/>
      <c r="D310"/>
      <c r="E310" s="159"/>
      <c r="F310"/>
      <c r="G310"/>
      <c r="H310"/>
      <c r="I310"/>
      <c r="J310" s="159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 s="160"/>
      <c r="AD310" s="16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</row>
    <row r="311" spans="1:66" s="214" customFormat="1" ht="13.5">
      <c r="A311"/>
      <c r="B311"/>
      <c r="C311"/>
      <c r="D311"/>
      <c r="E311" s="159"/>
      <c r="F311"/>
      <c r="G311"/>
      <c r="H311"/>
      <c r="I311"/>
      <c r="J311" s="159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 s="160"/>
      <c r="AD311" s="160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</row>
    <row r="312" spans="1:66" s="214" customFormat="1" ht="13.5">
      <c r="A312"/>
      <c r="B312"/>
      <c r="C312"/>
      <c r="D312"/>
      <c r="E312" s="159"/>
      <c r="F312"/>
      <c r="G312"/>
      <c r="H312"/>
      <c r="I312"/>
      <c r="J312" s="159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 s="160"/>
      <c r="AD312" s="160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</row>
    <row r="313" spans="1:66" s="205" customFormat="1" ht="13.5">
      <c r="A313"/>
      <c r="B313"/>
      <c r="C313"/>
      <c r="D313"/>
      <c r="E313" s="159"/>
      <c r="F313"/>
      <c r="G313"/>
      <c r="H313"/>
      <c r="I313"/>
      <c r="J313" s="159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 s="160"/>
      <c r="AD313" s="160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</row>
    <row r="314" spans="1:66" s="336" customFormat="1" ht="15">
      <c r="A314"/>
      <c r="B314"/>
      <c r="C314"/>
      <c r="D314"/>
      <c r="E314" s="159"/>
      <c r="F314"/>
      <c r="G314"/>
      <c r="H314"/>
      <c r="I314"/>
      <c r="J314" s="159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 s="160"/>
      <c r="AD314" s="160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</row>
    <row r="315" spans="1:66" s="205" customFormat="1" ht="13.5">
      <c r="A315"/>
      <c r="B315"/>
      <c r="C315"/>
      <c r="D315"/>
      <c r="E315" s="159"/>
      <c r="F315"/>
      <c r="G315"/>
      <c r="H315"/>
      <c r="I315"/>
      <c r="J315" s="159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 s="160"/>
      <c r="AD315" s="160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</row>
    <row r="316" spans="1:66" s="205" customFormat="1" ht="13.5">
      <c r="A316"/>
      <c r="B316"/>
      <c r="C316"/>
      <c r="D316"/>
      <c r="E316" s="159"/>
      <c r="F316"/>
      <c r="G316"/>
      <c r="H316"/>
      <c r="I316"/>
      <c r="J316" s="159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 s="160"/>
      <c r="AD316" s="160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</row>
    <row r="317" spans="1:66" s="205" customFormat="1" ht="13.5">
      <c r="A317"/>
      <c r="B317"/>
      <c r="C317"/>
      <c r="D317"/>
      <c r="E317" s="159"/>
      <c r="F317"/>
      <c r="G317"/>
      <c r="H317"/>
      <c r="I317"/>
      <c r="J317" s="159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 s="160"/>
      <c r="AD317" s="160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</row>
    <row r="318" spans="1:66" s="205" customFormat="1" ht="13.5">
      <c r="A318"/>
      <c r="B318"/>
      <c r="C318"/>
      <c r="D318"/>
      <c r="E318" s="159"/>
      <c r="F318"/>
      <c r="G318"/>
      <c r="H318"/>
      <c r="I318"/>
      <c r="J318" s="159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 s="160"/>
      <c r="AD318" s="160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</row>
    <row r="319" spans="1:66" s="205" customFormat="1" ht="13.5">
      <c r="A319"/>
      <c r="B319"/>
      <c r="C319"/>
      <c r="D319"/>
      <c r="E319" s="159"/>
      <c r="F319"/>
      <c r="G319"/>
      <c r="H319"/>
      <c r="I319"/>
      <c r="J319" s="15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 s="160"/>
      <c r="AD319" s="160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</row>
    <row r="320" spans="1:66" s="205" customFormat="1" ht="13.5">
      <c r="A320"/>
      <c r="B320"/>
      <c r="C320"/>
      <c r="D320"/>
      <c r="E320" s="159"/>
      <c r="F320"/>
      <c r="G320"/>
      <c r="H320"/>
      <c r="I320"/>
      <c r="J320" s="159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 s="160"/>
      <c r="AD320" s="16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</row>
    <row r="321" spans="1:66" s="205" customFormat="1" ht="13.5">
      <c r="A321"/>
      <c r="B321"/>
      <c r="C321"/>
      <c r="D321"/>
      <c r="E321" s="159"/>
      <c r="F321"/>
      <c r="G321"/>
      <c r="H321"/>
      <c r="I321"/>
      <c r="J321" s="159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 s="160"/>
      <c r="AD321" s="160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</row>
    <row r="322" spans="1:66" s="205" customFormat="1" ht="13.5">
      <c r="A322"/>
      <c r="B322"/>
      <c r="C322"/>
      <c r="D322"/>
      <c r="E322" s="159"/>
      <c r="F322"/>
      <c r="G322"/>
      <c r="H322"/>
      <c r="I322"/>
      <c r="J322" s="159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 s="160"/>
      <c r="AD322" s="160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</row>
    <row r="323" spans="1:66" s="205" customFormat="1" ht="13.5">
      <c r="A323"/>
      <c r="B323"/>
      <c r="C323"/>
      <c r="D323"/>
      <c r="E323" s="159"/>
      <c r="F323"/>
      <c r="G323"/>
      <c r="H323"/>
      <c r="I323"/>
      <c r="J323" s="159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 s="160"/>
      <c r="AD323" s="160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</row>
    <row r="324" spans="1:66" s="205" customFormat="1" ht="13.5">
      <c r="A324"/>
      <c r="B324"/>
      <c r="C324"/>
      <c r="D324"/>
      <c r="E324" s="159"/>
      <c r="F324"/>
      <c r="G324"/>
      <c r="H324"/>
      <c r="I324"/>
      <c r="J324" s="159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 s="160"/>
      <c r="AD324" s="160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</row>
    <row r="325" spans="1:66" s="205" customFormat="1" ht="13.5">
      <c r="A325"/>
      <c r="B325"/>
      <c r="C325"/>
      <c r="D325"/>
      <c r="E325" s="159"/>
      <c r="F325"/>
      <c r="G325"/>
      <c r="H325"/>
      <c r="I325"/>
      <c r="J325" s="159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 s="160"/>
      <c r="AD325" s="160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</row>
    <row r="326" spans="1:66" s="205" customFormat="1" ht="13.5">
      <c r="A326"/>
      <c r="B326"/>
      <c r="C326"/>
      <c r="D326"/>
      <c r="E326" s="159"/>
      <c r="F326"/>
      <c r="G326"/>
      <c r="H326"/>
      <c r="I326"/>
      <c r="J326" s="159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 s="160"/>
      <c r="AD326" s="160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</row>
    <row r="327" spans="1:66" s="205" customFormat="1" ht="13.5">
      <c r="A327"/>
      <c r="B327"/>
      <c r="C327"/>
      <c r="D327"/>
      <c r="E327" s="159"/>
      <c r="F327"/>
      <c r="G327"/>
      <c r="H327"/>
      <c r="I327"/>
      <c r="J327" s="159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 s="160"/>
      <c r="AD327" s="160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</row>
    <row r="328" spans="1:66" s="205" customFormat="1" ht="13.5">
      <c r="A328"/>
      <c r="B328"/>
      <c r="C328"/>
      <c r="D328"/>
      <c r="E328" s="159"/>
      <c r="F328"/>
      <c r="G328"/>
      <c r="H328"/>
      <c r="I328"/>
      <c r="J328" s="159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 s="160"/>
      <c r="AD328" s="160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</row>
    <row r="329" spans="1:66" s="205" customFormat="1" ht="13.5">
      <c r="A329"/>
      <c r="B329"/>
      <c r="C329"/>
      <c r="D329"/>
      <c r="E329" s="159"/>
      <c r="F329"/>
      <c r="G329"/>
      <c r="H329"/>
      <c r="I329"/>
      <c r="J329" s="15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 s="160"/>
      <c r="AD329" s="160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</row>
    <row r="330" spans="1:66" s="205" customFormat="1" ht="13.5">
      <c r="A330"/>
      <c r="B330"/>
      <c r="C330"/>
      <c r="D330"/>
      <c r="E330" s="159"/>
      <c r="F330"/>
      <c r="G330"/>
      <c r="H330"/>
      <c r="I330"/>
      <c r="J330" s="159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 s="160"/>
      <c r="AD330" s="16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</row>
    <row r="331" spans="1:66" s="205" customFormat="1" ht="13.5">
      <c r="A331"/>
      <c r="B331"/>
      <c r="C331"/>
      <c r="D331"/>
      <c r="E331" s="159"/>
      <c r="F331"/>
      <c r="G331"/>
      <c r="H331"/>
      <c r="I331"/>
      <c r="J331" s="159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 s="160"/>
      <c r="AD331" s="160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</row>
    <row r="332" spans="1:66" s="205" customFormat="1" ht="13.5">
      <c r="A332"/>
      <c r="B332"/>
      <c r="C332"/>
      <c r="D332"/>
      <c r="E332" s="159"/>
      <c r="F332"/>
      <c r="G332"/>
      <c r="H332"/>
      <c r="I332"/>
      <c r="J332" s="159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 s="160"/>
      <c r="AD332" s="160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</row>
    <row r="333" spans="1:66" s="205" customFormat="1" ht="13.5">
      <c r="A333"/>
      <c r="B333"/>
      <c r="C333"/>
      <c r="D333"/>
      <c r="E333" s="159"/>
      <c r="F333"/>
      <c r="G333"/>
      <c r="H333"/>
      <c r="I333"/>
      <c r="J333" s="159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 s="160"/>
      <c r="AD333" s="160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</row>
    <row r="334" spans="1:66" s="205" customFormat="1" ht="13.5">
      <c r="A334"/>
      <c r="B334"/>
      <c r="C334"/>
      <c r="D334"/>
      <c r="E334" s="159"/>
      <c r="F334"/>
      <c r="G334"/>
      <c r="H334"/>
      <c r="I334"/>
      <c r="J334" s="159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 s="160"/>
      <c r="AD334" s="160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</row>
    <row r="335" spans="1:66" s="205" customFormat="1" ht="13.5">
      <c r="A335"/>
      <c r="B335"/>
      <c r="C335"/>
      <c r="D335"/>
      <c r="E335" s="159"/>
      <c r="F335"/>
      <c r="G335"/>
      <c r="H335"/>
      <c r="I335"/>
      <c r="J335" s="159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 s="160"/>
      <c r="AD335" s="160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</row>
    <row r="336" spans="1:66" s="205" customFormat="1" ht="13.5">
      <c r="A336"/>
      <c r="B336"/>
      <c r="C336"/>
      <c r="D336"/>
      <c r="E336" s="159"/>
      <c r="F336"/>
      <c r="G336"/>
      <c r="H336"/>
      <c r="I336"/>
      <c r="J336" s="159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 s="160"/>
      <c r="AD336" s="160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</row>
    <row r="337" spans="1:66" s="205" customFormat="1" ht="13.5">
      <c r="A337"/>
      <c r="B337"/>
      <c r="C337"/>
      <c r="D337"/>
      <c r="E337" s="159"/>
      <c r="F337"/>
      <c r="G337"/>
      <c r="H337"/>
      <c r="I337"/>
      <c r="J337" s="159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 s="160"/>
      <c r="AD337" s="160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</row>
    <row r="338" spans="1:66" s="335" customFormat="1" ht="13.5">
      <c r="A338"/>
      <c r="B338"/>
      <c r="C338"/>
      <c r="D338"/>
      <c r="E338" s="159"/>
      <c r="F338"/>
      <c r="G338"/>
      <c r="H338"/>
      <c r="I338"/>
      <c r="J338" s="159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 s="160"/>
      <c r="AD338" s="160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</row>
    <row r="339" spans="1:66" s="335" customFormat="1" ht="13.5">
      <c r="A339"/>
      <c r="B339"/>
      <c r="C339"/>
      <c r="D339"/>
      <c r="E339" s="159"/>
      <c r="F339"/>
      <c r="G339"/>
      <c r="H339"/>
      <c r="I339"/>
      <c r="J339" s="15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 s="160"/>
      <c r="AD339" s="160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</row>
    <row r="340" spans="1:66" s="336" customFormat="1" ht="15">
      <c r="A340"/>
      <c r="B340"/>
      <c r="C340"/>
      <c r="D340"/>
      <c r="E340" s="159"/>
      <c r="F340"/>
      <c r="G340"/>
      <c r="H340"/>
      <c r="I340"/>
      <c r="J340" s="159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 s="160"/>
      <c r="AD340" s="16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</row>
    <row r="341" spans="1:66" s="335" customFormat="1" ht="13.5">
      <c r="A341"/>
      <c r="B341"/>
      <c r="C341"/>
      <c r="D341"/>
      <c r="E341" s="159"/>
      <c r="F341"/>
      <c r="G341"/>
      <c r="H341"/>
      <c r="I341"/>
      <c r="J341" s="159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160"/>
      <c r="AD341" s="160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</row>
    <row r="342" spans="1:66" s="335" customFormat="1" ht="13.5">
      <c r="A342"/>
      <c r="B342"/>
      <c r="C342"/>
      <c r="D342"/>
      <c r="E342" s="159"/>
      <c r="F342"/>
      <c r="G342"/>
      <c r="H342"/>
      <c r="I342"/>
      <c r="J342" s="159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 s="160"/>
      <c r="AD342" s="160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</row>
    <row r="343" spans="1:66" s="205" customFormat="1" ht="13.5">
      <c r="A343"/>
      <c r="B343"/>
      <c r="C343"/>
      <c r="D343"/>
      <c r="E343" s="159"/>
      <c r="F343"/>
      <c r="G343"/>
      <c r="H343"/>
      <c r="I343"/>
      <c r="J343" s="159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 s="160"/>
      <c r="AD343" s="160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</row>
    <row r="344" spans="1:66" s="205" customFormat="1" ht="13.5">
      <c r="A344"/>
      <c r="B344"/>
      <c r="C344"/>
      <c r="D344"/>
      <c r="E344" s="159"/>
      <c r="F344"/>
      <c r="G344"/>
      <c r="H344"/>
      <c r="I344"/>
      <c r="J344" s="159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 s="160"/>
      <c r="AD344" s="160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</row>
    <row r="345" spans="1:66" s="205" customFormat="1" ht="13.5">
      <c r="A345"/>
      <c r="B345"/>
      <c r="C345"/>
      <c r="D345"/>
      <c r="E345" s="159"/>
      <c r="F345"/>
      <c r="G345"/>
      <c r="H345"/>
      <c r="I345"/>
      <c r="J345" s="159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 s="160"/>
      <c r="AD345" s="160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</row>
    <row r="346" spans="1:66" s="205" customFormat="1" ht="13.5">
      <c r="A346"/>
      <c r="B346"/>
      <c r="C346"/>
      <c r="D346"/>
      <c r="E346" s="159"/>
      <c r="F346"/>
      <c r="G346"/>
      <c r="H346"/>
      <c r="I346"/>
      <c r="J346" s="159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 s="160"/>
      <c r="AD346" s="160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</row>
    <row r="347" spans="1:66" s="205" customFormat="1" ht="13.5">
      <c r="A347"/>
      <c r="B347"/>
      <c r="C347"/>
      <c r="D347"/>
      <c r="E347" s="159"/>
      <c r="F347"/>
      <c r="G347"/>
      <c r="H347"/>
      <c r="I347"/>
      <c r="J347" s="159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 s="160"/>
      <c r="AD347" s="160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</row>
    <row r="348" spans="1:66" s="205" customFormat="1" ht="13.5">
      <c r="A348"/>
      <c r="B348"/>
      <c r="C348"/>
      <c r="D348"/>
      <c r="E348" s="159"/>
      <c r="F348"/>
      <c r="G348"/>
      <c r="H348"/>
      <c r="I348"/>
      <c r="J348" s="159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 s="160"/>
      <c r="AD348" s="160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</row>
    <row r="349" spans="1:66" s="205" customFormat="1" ht="13.5">
      <c r="A349"/>
      <c r="B349"/>
      <c r="C349"/>
      <c r="D349"/>
      <c r="E349" s="159"/>
      <c r="F349"/>
      <c r="G349"/>
      <c r="H349"/>
      <c r="I349"/>
      <c r="J349" s="15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 s="160"/>
      <c r="AD349" s="160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</row>
    <row r="350" spans="1:66" s="205" customFormat="1" ht="13.5">
      <c r="A350"/>
      <c r="B350"/>
      <c r="C350"/>
      <c r="D350"/>
      <c r="E350" s="159"/>
      <c r="F350"/>
      <c r="G350"/>
      <c r="H350"/>
      <c r="I350"/>
      <c r="J350" s="159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 s="160"/>
      <c r="AD350" s="16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</row>
    <row r="351" spans="1:66" s="205" customFormat="1" ht="13.5">
      <c r="A351"/>
      <c r="B351"/>
      <c r="C351"/>
      <c r="D351"/>
      <c r="E351" s="159"/>
      <c r="F351"/>
      <c r="G351"/>
      <c r="H351"/>
      <c r="I351"/>
      <c r="J351" s="159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 s="160"/>
      <c r="AD351" s="160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</row>
    <row r="352" spans="1:66" s="205" customFormat="1" ht="13.5">
      <c r="A352"/>
      <c r="B352"/>
      <c r="C352"/>
      <c r="D352"/>
      <c r="E352" s="159"/>
      <c r="F352"/>
      <c r="G352"/>
      <c r="H352"/>
      <c r="I352"/>
      <c r="J352" s="159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 s="160"/>
      <c r="AD352" s="160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</row>
    <row r="353" spans="1:66" s="205" customFormat="1" ht="13.5">
      <c r="A353"/>
      <c r="B353"/>
      <c r="C353"/>
      <c r="D353"/>
      <c r="E353" s="159"/>
      <c r="F353"/>
      <c r="G353"/>
      <c r="H353"/>
      <c r="I353"/>
      <c r="J353" s="159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 s="160"/>
      <c r="AD353" s="160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</row>
    <row r="354" spans="1:66" s="205" customFormat="1" ht="13.5">
      <c r="A354"/>
      <c r="B354"/>
      <c r="C354"/>
      <c r="D354"/>
      <c r="E354" s="159"/>
      <c r="F354"/>
      <c r="G354"/>
      <c r="H354"/>
      <c r="I354"/>
      <c r="J354" s="159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 s="160"/>
      <c r="AD354" s="160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</row>
    <row r="355" spans="1:66" s="205" customFormat="1" ht="13.5">
      <c r="A355"/>
      <c r="B355"/>
      <c r="C355"/>
      <c r="D355"/>
      <c r="E355" s="159"/>
      <c r="F355"/>
      <c r="G355"/>
      <c r="H355"/>
      <c r="I355"/>
      <c r="J355" s="159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 s="160"/>
      <c r="AD355" s="160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</row>
    <row r="356" spans="1:66" s="205" customFormat="1" ht="13.5">
      <c r="A356"/>
      <c r="B356"/>
      <c r="C356"/>
      <c r="D356"/>
      <c r="E356" s="159"/>
      <c r="F356"/>
      <c r="G356"/>
      <c r="H356"/>
      <c r="I356"/>
      <c r="J356" s="159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 s="160"/>
      <c r="AD356" s="160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</row>
    <row r="357" spans="1:66" s="205" customFormat="1" ht="13.5">
      <c r="A357"/>
      <c r="B357"/>
      <c r="C357"/>
      <c r="D357"/>
      <c r="E357" s="159"/>
      <c r="F357"/>
      <c r="G357"/>
      <c r="H357"/>
      <c r="I357"/>
      <c r="J357" s="159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 s="160"/>
      <c r="AD357" s="160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</row>
    <row r="358" spans="1:66" s="205" customFormat="1" ht="13.5">
      <c r="A358"/>
      <c r="B358"/>
      <c r="C358"/>
      <c r="D358"/>
      <c r="E358" s="159"/>
      <c r="F358"/>
      <c r="G358"/>
      <c r="H358"/>
      <c r="I358"/>
      <c r="J358" s="159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 s="160"/>
      <c r="AD358" s="160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</row>
    <row r="359" spans="1:66" s="205" customFormat="1" ht="13.5">
      <c r="A359"/>
      <c r="B359"/>
      <c r="C359"/>
      <c r="D359"/>
      <c r="E359" s="159"/>
      <c r="F359"/>
      <c r="G359"/>
      <c r="H359"/>
      <c r="I359"/>
      <c r="J359" s="1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 s="160"/>
      <c r="AD359" s="160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</row>
    <row r="360" spans="1:66" s="335" customFormat="1" ht="13.5">
      <c r="A360"/>
      <c r="B360"/>
      <c r="C360"/>
      <c r="D360"/>
      <c r="E360" s="159"/>
      <c r="F360"/>
      <c r="G360"/>
      <c r="H360"/>
      <c r="I360"/>
      <c r="J360" s="159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 s="160"/>
      <c r="AD360" s="1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</row>
    <row r="361" spans="1:66" s="335" customFormat="1" ht="13.5">
      <c r="A361"/>
      <c r="B361"/>
      <c r="C361"/>
      <c r="D361"/>
      <c r="E361" s="159"/>
      <c r="F361"/>
      <c r="G361"/>
      <c r="H361"/>
      <c r="I361"/>
      <c r="J361" s="159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 s="160"/>
      <c r="AD361" s="160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</row>
    <row r="362" spans="1:66" s="335" customFormat="1" ht="13.5">
      <c r="A362"/>
      <c r="B362"/>
      <c r="C362"/>
      <c r="D362"/>
      <c r="E362" s="159"/>
      <c r="F362"/>
      <c r="G362"/>
      <c r="H362"/>
      <c r="I362"/>
      <c r="J362" s="159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 s="160"/>
      <c r="AD362" s="160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</row>
    <row r="363" spans="1:66" s="335" customFormat="1" ht="13.5">
      <c r="A363"/>
      <c r="B363"/>
      <c r="C363"/>
      <c r="D363"/>
      <c r="E363" s="159"/>
      <c r="F363"/>
      <c r="G363"/>
      <c r="H363"/>
      <c r="I363"/>
      <c r="J363" s="159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 s="160"/>
      <c r="AD363" s="160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</row>
    <row r="364" spans="1:66" s="335" customFormat="1" ht="13.5">
      <c r="A364"/>
      <c r="B364"/>
      <c r="C364"/>
      <c r="D364"/>
      <c r="E364" s="159"/>
      <c r="F364"/>
      <c r="G364"/>
      <c r="H364"/>
      <c r="I364"/>
      <c r="J364" s="159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 s="160"/>
      <c r="AD364" s="160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</row>
    <row r="365" spans="1:66" s="335" customFormat="1" ht="13.5">
      <c r="A365"/>
      <c r="B365"/>
      <c r="C365"/>
      <c r="D365"/>
      <c r="E365" s="159"/>
      <c r="F365"/>
      <c r="G365"/>
      <c r="H365"/>
      <c r="I365"/>
      <c r="J365" s="159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 s="160"/>
      <c r="AD365" s="160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</row>
    <row r="366" spans="1:66" s="205" customFormat="1" ht="13.5">
      <c r="A366"/>
      <c r="B366"/>
      <c r="C366"/>
      <c r="D366"/>
      <c r="E366" s="159"/>
      <c r="F366"/>
      <c r="G366"/>
      <c r="H366"/>
      <c r="I366"/>
      <c r="J366" s="159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 s="160"/>
      <c r="AD366" s="160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</row>
    <row r="367" spans="1:66" s="335" customFormat="1" ht="13.5">
      <c r="A367"/>
      <c r="B367"/>
      <c r="C367"/>
      <c r="D367"/>
      <c r="E367" s="159"/>
      <c r="F367"/>
      <c r="G367"/>
      <c r="H367"/>
      <c r="I367"/>
      <c r="J367" s="159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 s="160"/>
      <c r="AD367" s="160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</row>
    <row r="368" spans="1:66" s="205" customFormat="1" ht="13.5">
      <c r="A368"/>
      <c r="B368"/>
      <c r="C368"/>
      <c r="D368"/>
      <c r="E368" s="159"/>
      <c r="F368"/>
      <c r="G368"/>
      <c r="H368"/>
      <c r="I368"/>
      <c r="J368" s="159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 s="160"/>
      <c r="AD368" s="160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</row>
    <row r="369" spans="1:66" s="205" customFormat="1" ht="13.5">
      <c r="A369"/>
      <c r="B369"/>
      <c r="C369"/>
      <c r="D369"/>
      <c r="E369" s="159"/>
      <c r="F369"/>
      <c r="G369"/>
      <c r="H369"/>
      <c r="I369"/>
      <c r="J369" s="15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 s="160"/>
      <c r="AD369" s="160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</row>
    <row r="370" spans="1:66" s="205" customFormat="1" ht="13.5">
      <c r="A370"/>
      <c r="B370"/>
      <c r="C370"/>
      <c r="D370"/>
      <c r="E370" s="159"/>
      <c r="F370"/>
      <c r="G370"/>
      <c r="H370"/>
      <c r="I370"/>
      <c r="J370" s="159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 s="160"/>
      <c r="AD370" s="16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</row>
    <row r="371" spans="1:66" s="193" customFormat="1" ht="13.5">
      <c r="A371"/>
      <c r="B371"/>
      <c r="C371"/>
      <c r="D371"/>
      <c r="E371" s="159"/>
      <c r="F371"/>
      <c r="G371"/>
      <c r="H371"/>
      <c r="I371"/>
      <c r="J371" s="159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 s="160"/>
      <c r="AD371" s="160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</row>
    <row r="372" spans="1:66" s="205" customFormat="1" ht="13.5">
      <c r="A372"/>
      <c r="B372"/>
      <c r="C372"/>
      <c r="D372"/>
      <c r="E372" s="159"/>
      <c r="F372"/>
      <c r="G372"/>
      <c r="H372"/>
      <c r="I372"/>
      <c r="J372" s="159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 s="160"/>
      <c r="AD372" s="160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</row>
    <row r="373" spans="1:66" s="205" customFormat="1" ht="13.5">
      <c r="A373"/>
      <c r="B373"/>
      <c r="C373"/>
      <c r="D373"/>
      <c r="E373" s="159"/>
      <c r="F373"/>
      <c r="G373"/>
      <c r="H373"/>
      <c r="I373"/>
      <c r="J373" s="159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160"/>
      <c r="AD373" s="160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</row>
    <row r="374" spans="1:66" s="193" customFormat="1" ht="13.5">
      <c r="A374"/>
      <c r="B374"/>
      <c r="C374"/>
      <c r="D374"/>
      <c r="E374" s="159"/>
      <c r="F374"/>
      <c r="G374"/>
      <c r="H374"/>
      <c r="I374"/>
      <c r="J374" s="159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160"/>
      <c r="AD374" s="160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</row>
    <row r="375" spans="1:66" s="205" customFormat="1" ht="13.5">
      <c r="A375"/>
      <c r="B375"/>
      <c r="C375"/>
      <c r="D375"/>
      <c r="E375" s="159"/>
      <c r="F375"/>
      <c r="G375"/>
      <c r="H375"/>
      <c r="I375"/>
      <c r="J375" s="159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160"/>
      <c r="AD375" s="160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</row>
    <row r="376" spans="1:66" s="205" customFormat="1" ht="13.5">
      <c r="A376"/>
      <c r="B376"/>
      <c r="C376"/>
      <c r="D376"/>
      <c r="E376" s="159"/>
      <c r="F376"/>
      <c r="G376"/>
      <c r="H376"/>
      <c r="I376"/>
      <c r="J376" s="159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 s="160"/>
      <c r="AD376" s="160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</row>
    <row r="377" spans="1:66" s="205" customFormat="1" ht="13.5">
      <c r="A377"/>
      <c r="B377"/>
      <c r="C377"/>
      <c r="D377"/>
      <c r="E377" s="159"/>
      <c r="F377"/>
      <c r="G377"/>
      <c r="H377"/>
      <c r="I377"/>
      <c r="J377" s="159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 s="160"/>
      <c r="AD377" s="160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</row>
    <row r="378" spans="1:66" s="205" customFormat="1" ht="13.5">
      <c r="A378"/>
      <c r="B378"/>
      <c r="C378"/>
      <c r="D378"/>
      <c r="E378" s="159"/>
      <c r="F378"/>
      <c r="G378"/>
      <c r="H378"/>
      <c r="I378"/>
      <c r="J378" s="159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 s="160"/>
      <c r="AD378" s="160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</row>
    <row r="379" spans="1:66" s="205" customFormat="1" ht="13.5">
      <c r="A379"/>
      <c r="B379"/>
      <c r="C379"/>
      <c r="D379"/>
      <c r="E379" s="159"/>
      <c r="F379"/>
      <c r="G379"/>
      <c r="H379"/>
      <c r="I379"/>
      <c r="J379" s="15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 s="160"/>
      <c r="AD379" s="160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</row>
    <row r="380" spans="1:66" s="205" customFormat="1" ht="13.5">
      <c r="A380"/>
      <c r="B380"/>
      <c r="C380"/>
      <c r="D380"/>
      <c r="E380" s="159"/>
      <c r="F380"/>
      <c r="G380"/>
      <c r="H380"/>
      <c r="I380"/>
      <c r="J380" s="159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160"/>
      <c r="AD380" s="16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</row>
    <row r="381" spans="1:66" s="205" customFormat="1" ht="13.5">
      <c r="A381"/>
      <c r="B381"/>
      <c r="C381"/>
      <c r="D381"/>
      <c r="E381" s="159"/>
      <c r="F381"/>
      <c r="G381"/>
      <c r="H381"/>
      <c r="I381"/>
      <c r="J381" s="159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 s="160"/>
      <c r="AD381" s="160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</row>
    <row r="382" spans="1:66" s="205" customFormat="1" ht="13.5">
      <c r="A382"/>
      <c r="B382"/>
      <c r="C382"/>
      <c r="D382"/>
      <c r="E382" s="159"/>
      <c r="F382"/>
      <c r="G382"/>
      <c r="H382"/>
      <c r="I382"/>
      <c r="J382" s="159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160"/>
      <c r="AD382" s="160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</row>
    <row r="383" spans="1:66" s="205" customFormat="1" ht="13.5">
      <c r="A383"/>
      <c r="B383"/>
      <c r="C383"/>
      <c r="D383"/>
      <c r="E383" s="159"/>
      <c r="F383"/>
      <c r="G383"/>
      <c r="H383"/>
      <c r="I383"/>
      <c r="J383" s="159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160"/>
      <c r="AD383" s="160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</row>
    <row r="384" spans="1:66" s="205" customFormat="1" ht="13.5">
      <c r="A384"/>
      <c r="B384"/>
      <c r="C384"/>
      <c r="D384"/>
      <c r="E384" s="159"/>
      <c r="F384"/>
      <c r="G384"/>
      <c r="H384"/>
      <c r="I384"/>
      <c r="J384" s="159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160"/>
      <c r="AD384" s="160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</row>
    <row r="385" spans="1:66" s="205" customFormat="1" ht="13.5">
      <c r="A385"/>
      <c r="B385"/>
      <c r="C385"/>
      <c r="D385"/>
      <c r="E385" s="159"/>
      <c r="F385"/>
      <c r="G385"/>
      <c r="H385"/>
      <c r="I385"/>
      <c r="J385" s="159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160"/>
      <c r="AD385" s="160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</row>
    <row r="386" spans="1:66" s="205" customFormat="1" ht="13.5">
      <c r="A386"/>
      <c r="B386"/>
      <c r="C386"/>
      <c r="D386"/>
      <c r="E386" s="159"/>
      <c r="F386"/>
      <c r="G386"/>
      <c r="H386"/>
      <c r="I386"/>
      <c r="J386" s="159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160"/>
      <c r="AD386" s="160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</row>
    <row r="387" spans="1:66" s="205" customFormat="1" ht="13.5">
      <c r="A387"/>
      <c r="B387"/>
      <c r="C387"/>
      <c r="D387"/>
      <c r="E387" s="159"/>
      <c r="F387"/>
      <c r="G387"/>
      <c r="H387"/>
      <c r="I387"/>
      <c r="J387" s="159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160"/>
      <c r="AD387" s="160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</row>
    <row r="388" spans="1:66" s="193" customFormat="1" ht="13.5">
      <c r="A388"/>
      <c r="B388"/>
      <c r="C388"/>
      <c r="D388"/>
      <c r="E388" s="159"/>
      <c r="F388"/>
      <c r="G388"/>
      <c r="H388"/>
      <c r="I388"/>
      <c r="J388" s="159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160"/>
      <c r="AD388" s="160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</row>
    <row r="389" spans="1:66" s="205" customFormat="1" ht="13.5">
      <c r="A389"/>
      <c r="B389"/>
      <c r="C389"/>
      <c r="D389"/>
      <c r="E389" s="159"/>
      <c r="F389"/>
      <c r="G389"/>
      <c r="H389"/>
      <c r="I389"/>
      <c r="J389" s="15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160"/>
      <c r="AD389" s="160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</row>
    <row r="390" spans="1:66" s="205" customFormat="1" ht="13.5">
      <c r="A390"/>
      <c r="B390"/>
      <c r="C390"/>
      <c r="D390"/>
      <c r="E390" s="159"/>
      <c r="F390"/>
      <c r="G390"/>
      <c r="H390"/>
      <c r="I390"/>
      <c r="J390" s="159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160"/>
      <c r="AD390" s="16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</row>
    <row r="391" spans="1:66" s="205" customFormat="1" ht="13.5">
      <c r="A391"/>
      <c r="B391"/>
      <c r="C391"/>
      <c r="D391"/>
      <c r="E391" s="159"/>
      <c r="F391"/>
      <c r="G391"/>
      <c r="H391"/>
      <c r="I391"/>
      <c r="J391" s="159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160"/>
      <c r="AD391" s="160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</row>
    <row r="392" spans="1:66" s="205" customFormat="1" ht="13.5">
      <c r="A392"/>
      <c r="B392"/>
      <c r="C392"/>
      <c r="D392"/>
      <c r="E392" s="159"/>
      <c r="F392"/>
      <c r="G392"/>
      <c r="H392"/>
      <c r="I392"/>
      <c r="J392" s="159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160"/>
      <c r="AD392" s="160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</row>
    <row r="393" spans="1:66" s="214" customFormat="1" ht="13.5">
      <c r="A393"/>
      <c r="B393"/>
      <c r="C393"/>
      <c r="D393"/>
      <c r="E393" s="159"/>
      <c r="F393"/>
      <c r="G393"/>
      <c r="H393"/>
      <c r="I393"/>
      <c r="J393" s="159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160"/>
      <c r="AD393" s="160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</row>
    <row r="394" spans="1:66" s="205" customFormat="1" ht="13.5">
      <c r="A394"/>
      <c r="B394"/>
      <c r="C394"/>
      <c r="D394"/>
      <c r="E394" s="159"/>
      <c r="F394"/>
      <c r="G394"/>
      <c r="H394"/>
      <c r="I394"/>
      <c r="J394" s="159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 s="160"/>
      <c r="AD394" s="160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</row>
    <row r="395" spans="1:66" s="205" customFormat="1" ht="13.5">
      <c r="A395"/>
      <c r="B395"/>
      <c r="C395"/>
      <c r="D395"/>
      <c r="E395" s="159"/>
      <c r="F395"/>
      <c r="G395"/>
      <c r="H395"/>
      <c r="I395"/>
      <c r="J395" s="159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 s="160"/>
      <c r="AD395" s="160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</row>
    <row r="396" spans="1:66" s="205" customFormat="1" ht="13.5">
      <c r="A396"/>
      <c r="B396"/>
      <c r="C396"/>
      <c r="D396"/>
      <c r="E396" s="159"/>
      <c r="F396"/>
      <c r="G396"/>
      <c r="H396"/>
      <c r="I396"/>
      <c r="J396" s="159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 s="160"/>
      <c r="AD396" s="160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</row>
    <row r="397" spans="1:66" s="205" customFormat="1" ht="13.5">
      <c r="A397"/>
      <c r="B397"/>
      <c r="C397"/>
      <c r="D397"/>
      <c r="E397" s="159"/>
      <c r="F397"/>
      <c r="G397"/>
      <c r="H397"/>
      <c r="I397"/>
      <c r="J397" s="159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 s="160"/>
      <c r="AD397" s="160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</row>
    <row r="398" spans="1:66" s="214" customFormat="1" ht="13.5">
      <c r="A398"/>
      <c r="B398"/>
      <c r="C398"/>
      <c r="D398"/>
      <c r="E398" s="159"/>
      <c r="F398"/>
      <c r="G398"/>
      <c r="H398"/>
      <c r="I398"/>
      <c r="J398" s="159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 s="160"/>
      <c r="AD398" s="160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</row>
    <row r="399" spans="1:66" s="214" customFormat="1" ht="13.5">
      <c r="A399"/>
      <c r="B399"/>
      <c r="C399"/>
      <c r="D399"/>
      <c r="E399" s="159"/>
      <c r="F399"/>
      <c r="G399"/>
      <c r="H399"/>
      <c r="I399"/>
      <c r="J399" s="15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 s="160"/>
      <c r="AD399" s="160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</row>
    <row r="400" spans="1:66" s="214" customFormat="1" ht="13.5">
      <c r="A400"/>
      <c r="B400"/>
      <c r="C400"/>
      <c r="D400"/>
      <c r="E400" s="159"/>
      <c r="F400"/>
      <c r="G400"/>
      <c r="H400"/>
      <c r="I400"/>
      <c r="J400" s="159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 s="160"/>
      <c r="AD400" s="16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</row>
    <row r="401" spans="1:66" s="214" customFormat="1" ht="13.5">
      <c r="A401"/>
      <c r="B401"/>
      <c r="C401"/>
      <c r="D401"/>
      <c r="E401" s="159"/>
      <c r="F401"/>
      <c r="G401"/>
      <c r="H401"/>
      <c r="I401"/>
      <c r="J401" s="159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 s="160"/>
      <c r="AD401" s="160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</row>
    <row r="402" spans="1:66" s="214" customFormat="1" ht="13.5">
      <c r="A402"/>
      <c r="B402"/>
      <c r="C402"/>
      <c r="D402"/>
      <c r="E402" s="159"/>
      <c r="F402"/>
      <c r="G402"/>
      <c r="H402"/>
      <c r="I402"/>
      <c r="J402" s="159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 s="160"/>
      <c r="AD402" s="160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</row>
    <row r="403" spans="1:66" s="338" customFormat="1" ht="13.5">
      <c r="A403"/>
      <c r="B403"/>
      <c r="C403"/>
      <c r="D403"/>
      <c r="E403" s="159"/>
      <c r="F403"/>
      <c r="G403"/>
      <c r="H403"/>
      <c r="I403"/>
      <c r="J403" s="159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 s="160"/>
      <c r="AD403" s="160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</row>
    <row r="404" spans="1:66" s="214" customFormat="1" ht="13.5">
      <c r="A404"/>
      <c r="B404"/>
      <c r="C404"/>
      <c r="D404"/>
      <c r="E404" s="159"/>
      <c r="F404"/>
      <c r="G404"/>
      <c r="H404"/>
      <c r="I404"/>
      <c r="J404" s="159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 s="160"/>
      <c r="AD404" s="160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</row>
    <row r="405" spans="1:66" s="214" customFormat="1" ht="13.5">
      <c r="A405"/>
      <c r="B405"/>
      <c r="C405"/>
      <c r="D405"/>
      <c r="E405" s="159"/>
      <c r="F405"/>
      <c r="G405"/>
      <c r="H405"/>
      <c r="I405"/>
      <c r="J405" s="159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 s="160"/>
      <c r="AD405" s="160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</row>
    <row r="406" spans="1:66" s="214" customFormat="1" ht="13.5">
      <c r="A406"/>
      <c r="B406"/>
      <c r="C406"/>
      <c r="D406"/>
      <c r="E406" s="159"/>
      <c r="F406"/>
      <c r="G406"/>
      <c r="H406"/>
      <c r="I406"/>
      <c r="J406" s="159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 s="160"/>
      <c r="AD406" s="160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</row>
    <row r="407" spans="1:66" s="214" customFormat="1" ht="13.5">
      <c r="A407"/>
      <c r="B407"/>
      <c r="C407"/>
      <c r="D407"/>
      <c r="E407" s="159"/>
      <c r="F407"/>
      <c r="G407"/>
      <c r="H407"/>
      <c r="I407"/>
      <c r="J407" s="159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 s="160"/>
      <c r="AD407" s="160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</row>
    <row r="408" spans="1:66" s="214" customFormat="1" ht="13.5">
      <c r="A408"/>
      <c r="B408"/>
      <c r="C408"/>
      <c r="D408"/>
      <c r="E408" s="159"/>
      <c r="F408"/>
      <c r="G408"/>
      <c r="H408"/>
      <c r="I408"/>
      <c r="J408" s="159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 s="160"/>
      <c r="AD408" s="160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</row>
    <row r="409" spans="1:66" s="214" customFormat="1" ht="13.5">
      <c r="A409"/>
      <c r="B409"/>
      <c r="C409"/>
      <c r="D409"/>
      <c r="E409" s="159"/>
      <c r="F409"/>
      <c r="G409"/>
      <c r="H409"/>
      <c r="I409"/>
      <c r="J409" s="15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 s="160"/>
      <c r="AD409" s="160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</row>
    <row r="410" spans="1:66" s="214" customFormat="1" ht="13.5">
      <c r="A410"/>
      <c r="B410"/>
      <c r="C410"/>
      <c r="D410"/>
      <c r="E410" s="159"/>
      <c r="F410"/>
      <c r="G410"/>
      <c r="H410"/>
      <c r="I410"/>
      <c r="J410" s="159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 s="160"/>
      <c r="AD410" s="16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</row>
    <row r="411" spans="1:66" s="214" customFormat="1" ht="13.5">
      <c r="A411"/>
      <c r="B411"/>
      <c r="C411"/>
      <c r="D411"/>
      <c r="E411" s="159"/>
      <c r="F411"/>
      <c r="G411"/>
      <c r="H411"/>
      <c r="I411"/>
      <c r="J411" s="159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 s="160"/>
      <c r="AD411" s="160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</row>
    <row r="412" spans="1:66" s="214" customFormat="1" ht="13.5">
      <c r="A412"/>
      <c r="B412"/>
      <c r="C412"/>
      <c r="D412"/>
      <c r="E412" s="159"/>
      <c r="F412"/>
      <c r="G412"/>
      <c r="H412"/>
      <c r="I412"/>
      <c r="J412" s="159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 s="160"/>
      <c r="AD412" s="160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</row>
    <row r="413" spans="1:66" s="214" customFormat="1" ht="13.5">
      <c r="A413"/>
      <c r="B413"/>
      <c r="C413"/>
      <c r="D413"/>
      <c r="E413" s="159"/>
      <c r="F413"/>
      <c r="G413"/>
      <c r="H413"/>
      <c r="I413"/>
      <c r="J413" s="159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 s="160"/>
      <c r="AD413" s="160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</row>
    <row r="414" spans="1:66" s="214" customFormat="1" ht="13.5">
      <c r="A414"/>
      <c r="B414"/>
      <c r="C414"/>
      <c r="D414"/>
      <c r="E414" s="159"/>
      <c r="F414"/>
      <c r="G414"/>
      <c r="H414"/>
      <c r="I414"/>
      <c r="J414" s="159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 s="160"/>
      <c r="AD414" s="160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</row>
    <row r="415" spans="1:66" s="214" customFormat="1" ht="13.5">
      <c r="A415"/>
      <c r="B415"/>
      <c r="C415"/>
      <c r="D415"/>
      <c r="E415" s="159"/>
      <c r="F415"/>
      <c r="G415"/>
      <c r="H415"/>
      <c r="I415"/>
      <c r="J415" s="159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 s="160"/>
      <c r="AD415" s="160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</row>
    <row r="416" spans="1:66" s="214" customFormat="1" ht="13.5">
      <c r="A416"/>
      <c r="B416"/>
      <c r="C416"/>
      <c r="D416"/>
      <c r="E416" s="159"/>
      <c r="F416"/>
      <c r="G416"/>
      <c r="H416"/>
      <c r="I416"/>
      <c r="J416" s="159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 s="160"/>
      <c r="AD416" s="160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</row>
    <row r="417" spans="1:66" s="205" customFormat="1" ht="13.5">
      <c r="A417"/>
      <c r="B417"/>
      <c r="C417"/>
      <c r="D417"/>
      <c r="E417" s="159"/>
      <c r="F417"/>
      <c r="G417"/>
      <c r="H417"/>
      <c r="I417"/>
      <c r="J417" s="159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 s="160"/>
      <c r="AD417" s="160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</row>
    <row r="418" spans="1:66" s="205" customFormat="1" ht="13.5">
      <c r="A418"/>
      <c r="B418"/>
      <c r="C418"/>
      <c r="D418"/>
      <c r="E418" s="159"/>
      <c r="F418"/>
      <c r="G418"/>
      <c r="H418"/>
      <c r="I418"/>
      <c r="J418" s="159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 s="160"/>
      <c r="AD418" s="160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</row>
    <row r="419" spans="1:66" s="214" customFormat="1" ht="13.5">
      <c r="A419"/>
      <c r="B419"/>
      <c r="C419"/>
      <c r="D419"/>
      <c r="E419" s="159"/>
      <c r="F419"/>
      <c r="G419"/>
      <c r="H419"/>
      <c r="I419"/>
      <c r="J419" s="15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 s="160"/>
      <c r="AD419" s="160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</row>
    <row r="420" spans="1:66" s="205" customFormat="1" ht="13.5">
      <c r="A420"/>
      <c r="B420"/>
      <c r="C420"/>
      <c r="D420"/>
      <c r="E420" s="159"/>
      <c r="F420"/>
      <c r="G420"/>
      <c r="H420"/>
      <c r="I420"/>
      <c r="J420" s="159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 s="160"/>
      <c r="AD420" s="16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</row>
    <row r="421" spans="1:66" s="205" customFormat="1" ht="13.5">
      <c r="A421"/>
      <c r="B421"/>
      <c r="C421"/>
      <c r="D421"/>
      <c r="E421" s="159"/>
      <c r="F421"/>
      <c r="G421"/>
      <c r="H421"/>
      <c r="I421"/>
      <c r="J421" s="159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 s="160"/>
      <c r="AD421" s="160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</row>
    <row r="422" spans="1:66" s="205" customFormat="1" ht="13.5">
      <c r="A422"/>
      <c r="B422"/>
      <c r="C422"/>
      <c r="D422"/>
      <c r="E422" s="159"/>
      <c r="F422"/>
      <c r="G422"/>
      <c r="H422"/>
      <c r="I422"/>
      <c r="J422" s="159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 s="160"/>
      <c r="AD422" s="160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</row>
    <row r="423" spans="1:66" s="205" customFormat="1" ht="13.5">
      <c r="A423"/>
      <c r="B423"/>
      <c r="C423"/>
      <c r="D423"/>
      <c r="E423" s="159"/>
      <c r="F423"/>
      <c r="G423"/>
      <c r="H423"/>
      <c r="I423"/>
      <c r="J423" s="159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 s="160"/>
      <c r="AD423" s="160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</row>
    <row r="424" spans="1:66" s="336" customFormat="1" ht="15">
      <c r="A424"/>
      <c r="B424"/>
      <c r="C424"/>
      <c r="D424"/>
      <c r="E424" s="159"/>
      <c r="F424"/>
      <c r="G424"/>
      <c r="H424"/>
      <c r="I424"/>
      <c r="J424" s="159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 s="160"/>
      <c r="AD424" s="160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</row>
    <row r="425" spans="1:66" s="205" customFormat="1" ht="13.5">
      <c r="A425"/>
      <c r="B425"/>
      <c r="C425"/>
      <c r="D425"/>
      <c r="E425" s="159"/>
      <c r="F425"/>
      <c r="G425"/>
      <c r="H425"/>
      <c r="I425"/>
      <c r="J425" s="159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 s="160"/>
      <c r="AD425" s="160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</row>
    <row r="426" spans="1:66" s="205" customFormat="1" ht="13.5">
      <c r="A426"/>
      <c r="B426"/>
      <c r="C426"/>
      <c r="D426"/>
      <c r="E426" s="159"/>
      <c r="F426"/>
      <c r="G426"/>
      <c r="H426"/>
      <c r="I426"/>
      <c r="J426" s="159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 s="160"/>
      <c r="AD426" s="160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</row>
    <row r="427" spans="1:66" s="205" customFormat="1" ht="13.5">
      <c r="A427"/>
      <c r="B427"/>
      <c r="C427"/>
      <c r="D427"/>
      <c r="E427" s="159"/>
      <c r="F427"/>
      <c r="G427"/>
      <c r="H427"/>
      <c r="I427"/>
      <c r="J427" s="159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 s="160"/>
      <c r="AD427" s="160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</row>
    <row r="428" spans="1:66" s="205" customFormat="1" ht="13.5">
      <c r="A428"/>
      <c r="B428"/>
      <c r="C428"/>
      <c r="D428"/>
      <c r="E428" s="159"/>
      <c r="F428"/>
      <c r="G428"/>
      <c r="H428"/>
      <c r="I428"/>
      <c r="J428" s="159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 s="160"/>
      <c r="AD428" s="160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</row>
    <row r="429" spans="1:66" s="205" customFormat="1" ht="13.5">
      <c r="A429"/>
      <c r="B429"/>
      <c r="C429"/>
      <c r="D429"/>
      <c r="E429" s="159"/>
      <c r="F429"/>
      <c r="G429"/>
      <c r="H429"/>
      <c r="I429"/>
      <c r="J429" s="15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 s="160"/>
      <c r="AD429" s="160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</row>
    <row r="430" spans="1:66" s="205" customFormat="1" ht="13.5">
      <c r="A430"/>
      <c r="B430"/>
      <c r="C430"/>
      <c r="D430"/>
      <c r="E430" s="159"/>
      <c r="F430"/>
      <c r="G430"/>
      <c r="H430"/>
      <c r="I430"/>
      <c r="J430" s="159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 s="160"/>
      <c r="AD430" s="16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</row>
    <row r="431" spans="1:66" s="205" customFormat="1" ht="13.5">
      <c r="A431"/>
      <c r="B431"/>
      <c r="C431"/>
      <c r="D431"/>
      <c r="E431" s="159"/>
      <c r="F431"/>
      <c r="G431"/>
      <c r="H431"/>
      <c r="I431"/>
      <c r="J431" s="159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 s="160"/>
      <c r="AD431" s="160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</row>
    <row r="432" spans="1:66" s="205" customFormat="1" ht="13.5">
      <c r="A432"/>
      <c r="B432"/>
      <c r="C432"/>
      <c r="D432"/>
      <c r="E432" s="159"/>
      <c r="F432"/>
      <c r="G432"/>
      <c r="H432"/>
      <c r="I432"/>
      <c r="J432" s="159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 s="160"/>
      <c r="AD432" s="160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</row>
    <row r="433" spans="1:66" s="205" customFormat="1" ht="13.5">
      <c r="A433"/>
      <c r="B433"/>
      <c r="C433"/>
      <c r="D433"/>
      <c r="E433" s="159"/>
      <c r="F433"/>
      <c r="G433"/>
      <c r="H433"/>
      <c r="I433"/>
      <c r="J433" s="159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 s="160"/>
      <c r="AD433" s="160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</row>
    <row r="434" spans="1:66" s="205" customFormat="1" ht="13.5">
      <c r="A434"/>
      <c r="B434"/>
      <c r="C434"/>
      <c r="D434"/>
      <c r="E434" s="159"/>
      <c r="F434"/>
      <c r="G434"/>
      <c r="H434"/>
      <c r="I434"/>
      <c r="J434" s="159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 s="160"/>
      <c r="AD434" s="160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</row>
    <row r="435" spans="1:66" s="205" customFormat="1" ht="13.5">
      <c r="A435"/>
      <c r="B435"/>
      <c r="C435"/>
      <c r="D435"/>
      <c r="E435" s="159"/>
      <c r="F435"/>
      <c r="G435"/>
      <c r="H435"/>
      <c r="I435"/>
      <c r="J435" s="159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 s="160"/>
      <c r="AD435" s="160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</row>
    <row r="436" spans="1:66" s="205" customFormat="1" ht="13.5">
      <c r="A436"/>
      <c r="B436"/>
      <c r="C436"/>
      <c r="D436"/>
      <c r="E436" s="159"/>
      <c r="F436"/>
      <c r="G436"/>
      <c r="H436"/>
      <c r="I436"/>
      <c r="J436" s="159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 s="160"/>
      <c r="AD436" s="160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</row>
    <row r="437" spans="1:66" s="205" customFormat="1" ht="13.5">
      <c r="A437"/>
      <c r="B437"/>
      <c r="C437"/>
      <c r="D437"/>
      <c r="E437" s="159"/>
      <c r="F437"/>
      <c r="G437"/>
      <c r="H437"/>
      <c r="I437"/>
      <c r="J437" s="159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 s="160"/>
      <c r="AD437" s="160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</row>
    <row r="438" spans="1:66" s="205" customFormat="1" ht="13.5">
      <c r="A438"/>
      <c r="B438"/>
      <c r="C438"/>
      <c r="D438"/>
      <c r="E438" s="159"/>
      <c r="F438"/>
      <c r="G438"/>
      <c r="H438"/>
      <c r="I438"/>
      <c r="J438" s="159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 s="160"/>
      <c r="AD438" s="160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</row>
    <row r="439" spans="1:66" s="205" customFormat="1" ht="13.5">
      <c r="A439"/>
      <c r="B439"/>
      <c r="C439"/>
      <c r="D439"/>
      <c r="E439" s="159"/>
      <c r="F439"/>
      <c r="G439"/>
      <c r="H439"/>
      <c r="I439"/>
      <c r="J439" s="15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 s="160"/>
      <c r="AD439" s="160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</row>
    <row r="440" spans="1:66" s="205" customFormat="1" ht="13.5">
      <c r="A440"/>
      <c r="B440"/>
      <c r="C440"/>
      <c r="D440"/>
      <c r="E440" s="159"/>
      <c r="F440"/>
      <c r="G440"/>
      <c r="H440"/>
      <c r="I440"/>
      <c r="J440" s="159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 s="160"/>
      <c r="AD440" s="16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</row>
    <row r="441" spans="1:66" s="205" customFormat="1" ht="13.5">
      <c r="A441"/>
      <c r="B441"/>
      <c r="C441"/>
      <c r="D441"/>
      <c r="E441" s="159"/>
      <c r="F441"/>
      <c r="G441"/>
      <c r="H441"/>
      <c r="I441"/>
      <c r="J441" s="159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 s="160"/>
      <c r="AD441" s="160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</row>
    <row r="442" spans="1:66" s="205" customFormat="1" ht="13.5">
      <c r="A442"/>
      <c r="B442"/>
      <c r="C442"/>
      <c r="D442"/>
      <c r="E442" s="159"/>
      <c r="F442"/>
      <c r="G442"/>
      <c r="H442"/>
      <c r="I442"/>
      <c r="J442" s="159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 s="160"/>
      <c r="AD442" s="160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</row>
    <row r="443" spans="1:66" s="205" customFormat="1" ht="13.5">
      <c r="A443"/>
      <c r="B443"/>
      <c r="C443"/>
      <c r="D443"/>
      <c r="E443" s="159"/>
      <c r="F443"/>
      <c r="G443"/>
      <c r="H443"/>
      <c r="I443"/>
      <c r="J443" s="159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 s="160"/>
      <c r="AD443" s="160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</row>
    <row r="444" spans="1:66" s="336" customFormat="1" ht="15">
      <c r="A444"/>
      <c r="B444"/>
      <c r="C444"/>
      <c r="D444"/>
      <c r="E444" s="159"/>
      <c r="F444"/>
      <c r="G444"/>
      <c r="H444"/>
      <c r="I444"/>
      <c r="J444" s="159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 s="160"/>
      <c r="AD444" s="160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</row>
    <row r="445" spans="1:66" s="205" customFormat="1" ht="13.5">
      <c r="A445"/>
      <c r="B445"/>
      <c r="C445"/>
      <c r="D445"/>
      <c r="E445" s="159"/>
      <c r="F445"/>
      <c r="G445"/>
      <c r="H445"/>
      <c r="I445"/>
      <c r="J445" s="159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 s="160"/>
      <c r="AD445" s="160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</row>
    <row r="446" spans="1:66" s="205" customFormat="1" ht="13.5">
      <c r="A446"/>
      <c r="B446"/>
      <c r="C446"/>
      <c r="D446"/>
      <c r="E446" s="159"/>
      <c r="F446"/>
      <c r="G446"/>
      <c r="H446"/>
      <c r="I446"/>
      <c r="J446" s="159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 s="160"/>
      <c r="AD446" s="160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</row>
    <row r="447" spans="1:66" s="205" customFormat="1" ht="13.5">
      <c r="A447"/>
      <c r="B447"/>
      <c r="C447"/>
      <c r="D447"/>
      <c r="E447" s="159"/>
      <c r="F447"/>
      <c r="G447"/>
      <c r="H447"/>
      <c r="I447"/>
      <c r="J447" s="159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 s="160"/>
      <c r="AD447" s="160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</row>
    <row r="448" spans="1:66" s="205" customFormat="1" ht="13.5">
      <c r="A448"/>
      <c r="B448"/>
      <c r="C448"/>
      <c r="D448"/>
      <c r="E448" s="159"/>
      <c r="F448"/>
      <c r="G448"/>
      <c r="H448"/>
      <c r="I448"/>
      <c r="J448" s="159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 s="160"/>
      <c r="AD448" s="160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</row>
    <row r="449" spans="1:66" s="205" customFormat="1" ht="13.5">
      <c r="A449"/>
      <c r="B449"/>
      <c r="C449"/>
      <c r="D449"/>
      <c r="E449" s="159"/>
      <c r="F449"/>
      <c r="G449"/>
      <c r="H449"/>
      <c r="I449"/>
      <c r="J449" s="15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 s="160"/>
      <c r="AD449" s="160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</row>
    <row r="450" spans="1:66" s="205" customFormat="1" ht="13.5">
      <c r="A450"/>
      <c r="B450"/>
      <c r="C450"/>
      <c r="D450"/>
      <c r="E450" s="159"/>
      <c r="F450"/>
      <c r="G450"/>
      <c r="H450"/>
      <c r="I450"/>
      <c r="J450" s="159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 s="160"/>
      <c r="AD450" s="16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</row>
    <row r="451" spans="1:66" s="205" customFormat="1" ht="13.5">
      <c r="A451"/>
      <c r="B451"/>
      <c r="C451"/>
      <c r="D451"/>
      <c r="E451" s="159"/>
      <c r="F451"/>
      <c r="G451"/>
      <c r="H451"/>
      <c r="I451"/>
      <c r="J451" s="159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 s="160"/>
      <c r="AD451" s="160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</row>
    <row r="452" spans="1:66" s="214" customFormat="1" ht="13.5">
      <c r="A452"/>
      <c r="B452"/>
      <c r="C452"/>
      <c r="D452"/>
      <c r="E452" s="159"/>
      <c r="F452"/>
      <c r="G452"/>
      <c r="H452"/>
      <c r="I452"/>
      <c r="J452" s="159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 s="160"/>
      <c r="AD452" s="160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</row>
    <row r="453" spans="1:66" s="214" customFormat="1" ht="13.5">
      <c r="A453"/>
      <c r="B453"/>
      <c r="C453"/>
      <c r="D453"/>
      <c r="E453" s="159"/>
      <c r="F453"/>
      <c r="G453"/>
      <c r="H453"/>
      <c r="I453"/>
      <c r="J453" s="159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 s="160"/>
      <c r="AD453" s="160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</row>
    <row r="454" spans="1:66" s="214" customFormat="1" ht="13.5">
      <c r="A454"/>
      <c r="B454"/>
      <c r="C454"/>
      <c r="D454"/>
      <c r="E454" s="159"/>
      <c r="F454"/>
      <c r="G454"/>
      <c r="H454"/>
      <c r="I454"/>
      <c r="J454" s="159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 s="160"/>
      <c r="AD454" s="160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</row>
    <row r="455" spans="1:66" s="205" customFormat="1" ht="13.5">
      <c r="A455"/>
      <c r="B455"/>
      <c r="C455"/>
      <c r="D455"/>
      <c r="E455" s="159"/>
      <c r="F455"/>
      <c r="G455"/>
      <c r="H455"/>
      <c r="I455"/>
      <c r="J455" s="159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 s="160"/>
      <c r="AD455" s="160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</row>
    <row r="456" spans="1:66" s="214" customFormat="1" ht="13.5">
      <c r="A456"/>
      <c r="B456"/>
      <c r="C456"/>
      <c r="D456"/>
      <c r="E456" s="159"/>
      <c r="F456"/>
      <c r="G456"/>
      <c r="H456"/>
      <c r="I456"/>
      <c r="J456" s="159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 s="160"/>
      <c r="AD456" s="160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</row>
    <row r="457" spans="1:66" s="214" customFormat="1" ht="13.5">
      <c r="A457"/>
      <c r="B457"/>
      <c r="C457"/>
      <c r="D457"/>
      <c r="E457" s="159"/>
      <c r="F457"/>
      <c r="G457"/>
      <c r="H457"/>
      <c r="I457"/>
      <c r="J457" s="159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 s="160"/>
      <c r="AD457" s="160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</row>
    <row r="458" spans="1:66" s="214" customFormat="1" ht="13.5">
      <c r="A458"/>
      <c r="B458"/>
      <c r="C458"/>
      <c r="D458"/>
      <c r="E458" s="159"/>
      <c r="F458"/>
      <c r="G458"/>
      <c r="H458"/>
      <c r="I458"/>
      <c r="J458" s="159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 s="160"/>
      <c r="AD458" s="160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</row>
    <row r="459" spans="1:66" s="214" customFormat="1" ht="13.5">
      <c r="A459"/>
      <c r="B459"/>
      <c r="C459"/>
      <c r="D459"/>
      <c r="E459" s="159"/>
      <c r="F459"/>
      <c r="G459"/>
      <c r="H459"/>
      <c r="I459"/>
      <c r="J459" s="1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 s="160"/>
      <c r="AD459" s="160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</row>
    <row r="460" spans="1:66" s="214" customFormat="1" ht="13.5">
      <c r="A460"/>
      <c r="B460"/>
      <c r="C460"/>
      <c r="D460"/>
      <c r="E460" s="159"/>
      <c r="F460"/>
      <c r="G460"/>
      <c r="H460"/>
      <c r="I460"/>
      <c r="J460" s="159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 s="160"/>
      <c r="AD460" s="1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</row>
    <row r="461" spans="1:66" s="214" customFormat="1" ht="13.5">
      <c r="A461"/>
      <c r="B461"/>
      <c r="C461"/>
      <c r="D461"/>
      <c r="E461" s="159"/>
      <c r="F461"/>
      <c r="G461"/>
      <c r="H461"/>
      <c r="I461"/>
      <c r="J461" s="159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 s="160"/>
      <c r="AD461" s="160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</row>
    <row r="462" spans="1:66" s="214" customFormat="1" ht="13.5">
      <c r="A462"/>
      <c r="B462"/>
      <c r="C462"/>
      <c r="D462"/>
      <c r="E462" s="159"/>
      <c r="F462"/>
      <c r="G462"/>
      <c r="H462"/>
      <c r="I462"/>
      <c r="J462" s="159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 s="160"/>
      <c r="AD462" s="160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</row>
    <row r="463" spans="1:66" s="214" customFormat="1" ht="13.5">
      <c r="A463"/>
      <c r="B463"/>
      <c r="C463"/>
      <c r="D463"/>
      <c r="E463" s="159"/>
      <c r="F463"/>
      <c r="G463"/>
      <c r="H463"/>
      <c r="I463"/>
      <c r="J463" s="159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 s="160"/>
      <c r="AD463" s="160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</row>
    <row r="464" spans="1:66" s="214" customFormat="1" ht="13.5">
      <c r="A464"/>
      <c r="B464"/>
      <c r="C464"/>
      <c r="D464"/>
      <c r="E464" s="159"/>
      <c r="F464"/>
      <c r="G464"/>
      <c r="H464"/>
      <c r="I464"/>
      <c r="J464" s="159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 s="160"/>
      <c r="AD464" s="160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</row>
    <row r="465" spans="1:66" s="214" customFormat="1" ht="13.5">
      <c r="A465"/>
      <c r="B465"/>
      <c r="C465"/>
      <c r="D465"/>
      <c r="E465" s="159"/>
      <c r="F465"/>
      <c r="G465"/>
      <c r="H465"/>
      <c r="I465"/>
      <c r="J465" s="159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 s="160"/>
      <c r="AD465" s="160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</row>
    <row r="466" spans="1:66" s="205" customFormat="1" ht="13.5">
      <c r="A466"/>
      <c r="B466"/>
      <c r="C466"/>
      <c r="D466"/>
      <c r="E466" s="159"/>
      <c r="F466"/>
      <c r="G466"/>
      <c r="H466"/>
      <c r="I466"/>
      <c r="J466" s="159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 s="160"/>
      <c r="AD466" s="160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</row>
    <row r="467" spans="1:66" s="214" customFormat="1" ht="13.5">
      <c r="A467"/>
      <c r="B467"/>
      <c r="C467"/>
      <c r="D467"/>
      <c r="E467" s="159"/>
      <c r="F467"/>
      <c r="G467"/>
      <c r="H467"/>
      <c r="I467"/>
      <c r="J467" s="159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 s="160"/>
      <c r="AD467" s="160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</row>
    <row r="468" spans="1:66" s="214" customFormat="1" ht="13.5">
      <c r="A468"/>
      <c r="B468"/>
      <c r="C468"/>
      <c r="D468"/>
      <c r="E468" s="159"/>
      <c r="F468"/>
      <c r="G468"/>
      <c r="H468"/>
      <c r="I468"/>
      <c r="J468" s="159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 s="160"/>
      <c r="AD468" s="160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</row>
    <row r="469" spans="1:66" s="214" customFormat="1" ht="13.5">
      <c r="A469"/>
      <c r="B469"/>
      <c r="C469"/>
      <c r="D469"/>
      <c r="E469" s="159"/>
      <c r="F469"/>
      <c r="G469"/>
      <c r="H469"/>
      <c r="I469"/>
      <c r="J469" s="15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 s="160"/>
      <c r="AD469" s="160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</row>
    <row r="470" spans="1:66" s="205" customFormat="1" ht="13.5">
      <c r="A470"/>
      <c r="B470"/>
      <c r="C470"/>
      <c r="D470"/>
      <c r="E470" s="159"/>
      <c r="F470"/>
      <c r="G470"/>
      <c r="H470"/>
      <c r="I470"/>
      <c r="J470" s="159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 s="160"/>
      <c r="AD470" s="16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</row>
    <row r="471" spans="1:66" s="214" customFormat="1" ht="13.5">
      <c r="A471"/>
      <c r="B471"/>
      <c r="C471"/>
      <c r="D471"/>
      <c r="E471" s="159"/>
      <c r="F471"/>
      <c r="G471"/>
      <c r="H471"/>
      <c r="I471"/>
      <c r="J471" s="159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 s="160"/>
      <c r="AD471" s="160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</row>
    <row r="472" spans="1:66" s="214" customFormat="1" ht="13.5">
      <c r="A472"/>
      <c r="B472"/>
      <c r="C472"/>
      <c r="D472"/>
      <c r="E472" s="159"/>
      <c r="F472"/>
      <c r="G472"/>
      <c r="H472"/>
      <c r="I472"/>
      <c r="J472" s="159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 s="160"/>
      <c r="AD472" s="160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</row>
    <row r="473" spans="1:66" s="214" customFormat="1" ht="13.5">
      <c r="A473"/>
      <c r="B473"/>
      <c r="C473"/>
      <c r="D473"/>
      <c r="E473" s="159"/>
      <c r="F473"/>
      <c r="G473"/>
      <c r="H473"/>
      <c r="I473"/>
      <c r="J473" s="159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 s="160"/>
      <c r="AD473" s="160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</row>
    <row r="474" spans="1:66" s="214" customFormat="1" ht="13.5">
      <c r="A474"/>
      <c r="B474"/>
      <c r="C474"/>
      <c r="D474"/>
      <c r="E474" s="159"/>
      <c r="F474"/>
      <c r="G474"/>
      <c r="H474"/>
      <c r="I474"/>
      <c r="J474" s="159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 s="160"/>
      <c r="AD474" s="160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</row>
    <row r="475" spans="1:66" s="338" customFormat="1" ht="13.5">
      <c r="A475"/>
      <c r="B475"/>
      <c r="C475"/>
      <c r="D475"/>
      <c r="E475" s="159"/>
      <c r="F475"/>
      <c r="G475"/>
      <c r="H475"/>
      <c r="I475"/>
      <c r="J475" s="159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 s="160"/>
      <c r="AD475" s="160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</row>
    <row r="477" spans="1:66" s="214" customFormat="1" ht="13.5">
      <c r="A477"/>
      <c r="B477"/>
      <c r="C477"/>
      <c r="D477"/>
      <c r="E477" s="159"/>
      <c r="F477"/>
      <c r="G477"/>
      <c r="H477"/>
      <c r="I477"/>
      <c r="J477" s="159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 s="160"/>
      <c r="AD477" s="160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</row>
    <row r="478" spans="1:66" s="338" customFormat="1" ht="13.5">
      <c r="A478"/>
      <c r="B478"/>
      <c r="C478"/>
      <c r="D478"/>
      <c r="E478" s="159"/>
      <c r="F478"/>
      <c r="G478"/>
      <c r="H478"/>
      <c r="I478"/>
      <c r="J478" s="159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 s="160"/>
      <c r="AD478" s="160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</row>
    <row r="479" spans="1:66" s="214" customFormat="1" ht="13.5">
      <c r="A479"/>
      <c r="B479"/>
      <c r="C479"/>
      <c r="D479"/>
      <c r="E479" s="159"/>
      <c r="F479"/>
      <c r="G479"/>
      <c r="H479"/>
      <c r="I479"/>
      <c r="J479" s="15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 s="160"/>
      <c r="AD479" s="160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</row>
    <row r="480" spans="1:66" s="205" customFormat="1" ht="13.5">
      <c r="A480"/>
      <c r="B480"/>
      <c r="C480"/>
      <c r="D480"/>
      <c r="E480" s="159"/>
      <c r="F480"/>
      <c r="G480"/>
      <c r="H480"/>
      <c r="I480"/>
      <c r="J480" s="159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 s="160"/>
      <c r="AD480" s="16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</row>
    <row r="481" spans="1:66" s="214" customFormat="1" ht="13.5">
      <c r="A481"/>
      <c r="B481"/>
      <c r="C481"/>
      <c r="D481"/>
      <c r="E481" s="159"/>
      <c r="F481"/>
      <c r="G481"/>
      <c r="H481"/>
      <c r="I481"/>
      <c r="J481" s="159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 s="160"/>
      <c r="AD481" s="160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</row>
    <row r="482" spans="1:66" s="214" customFormat="1" ht="13.5">
      <c r="A482"/>
      <c r="B482"/>
      <c r="C482"/>
      <c r="D482"/>
      <c r="E482" s="159"/>
      <c r="F482"/>
      <c r="G482"/>
      <c r="H482"/>
      <c r="I482"/>
      <c r="J482" s="159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 s="160"/>
      <c r="AD482" s="160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</row>
    <row r="483" spans="1:66" s="214" customFormat="1" ht="13.5">
      <c r="A483"/>
      <c r="B483"/>
      <c r="C483"/>
      <c r="D483"/>
      <c r="E483" s="159"/>
      <c r="F483"/>
      <c r="G483"/>
      <c r="H483"/>
      <c r="I483"/>
      <c r="J483" s="159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 s="160"/>
      <c r="AD483" s="160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</row>
    <row r="484" spans="1:66" s="205" customFormat="1" ht="13.5">
      <c r="A484"/>
      <c r="B484"/>
      <c r="C484"/>
      <c r="D484"/>
      <c r="E484" s="159"/>
      <c r="F484"/>
      <c r="G484"/>
      <c r="H484"/>
      <c r="I484"/>
      <c r="J484" s="159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 s="160"/>
      <c r="AD484" s="160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</row>
    <row r="485" spans="1:66" s="214" customFormat="1" ht="13.5">
      <c r="A485"/>
      <c r="B485"/>
      <c r="C485"/>
      <c r="D485"/>
      <c r="E485" s="159"/>
      <c r="F485"/>
      <c r="G485"/>
      <c r="H485"/>
      <c r="I485"/>
      <c r="J485" s="159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 s="160"/>
      <c r="AD485" s="160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</row>
    <row r="486" spans="1:66" s="214" customFormat="1" ht="13.5">
      <c r="A486"/>
      <c r="B486"/>
      <c r="C486"/>
      <c r="D486"/>
      <c r="E486" s="159"/>
      <c r="F486"/>
      <c r="G486"/>
      <c r="H486"/>
      <c r="I486"/>
      <c r="J486" s="159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 s="160"/>
      <c r="AD486" s="160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</row>
    <row r="487" spans="1:66" s="205" customFormat="1" ht="13.5">
      <c r="A487"/>
      <c r="B487"/>
      <c r="C487"/>
      <c r="D487"/>
      <c r="E487" s="159"/>
      <c r="F487"/>
      <c r="G487"/>
      <c r="H487"/>
      <c r="I487"/>
      <c r="J487" s="159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 s="160"/>
      <c r="AD487" s="160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</row>
    <row r="488" spans="1:66" s="214" customFormat="1" ht="13.5">
      <c r="A488"/>
      <c r="B488"/>
      <c r="C488"/>
      <c r="D488"/>
      <c r="E488" s="159"/>
      <c r="F488"/>
      <c r="G488"/>
      <c r="H488"/>
      <c r="I488"/>
      <c r="J488" s="159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 s="160"/>
      <c r="AD488" s="160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</row>
    <row r="489" spans="1:66" s="205" customFormat="1" ht="13.5">
      <c r="A489"/>
      <c r="B489"/>
      <c r="C489"/>
      <c r="D489"/>
      <c r="E489" s="159"/>
      <c r="F489"/>
      <c r="G489"/>
      <c r="H489"/>
      <c r="I489"/>
      <c r="J489" s="15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 s="160"/>
      <c r="AD489" s="160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</row>
    <row r="490" spans="1:66" s="205" customFormat="1" ht="13.5">
      <c r="A490"/>
      <c r="B490"/>
      <c r="C490"/>
      <c r="D490"/>
      <c r="E490" s="159"/>
      <c r="F490"/>
      <c r="G490"/>
      <c r="H490"/>
      <c r="I490"/>
      <c r="J490" s="159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 s="160"/>
      <c r="AD490" s="16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</row>
    <row r="491" spans="1:66" s="205" customFormat="1" ht="13.5">
      <c r="A491"/>
      <c r="B491"/>
      <c r="C491"/>
      <c r="D491"/>
      <c r="E491" s="159"/>
      <c r="F491"/>
      <c r="G491"/>
      <c r="H491"/>
      <c r="I491"/>
      <c r="J491" s="159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 s="160"/>
      <c r="AD491" s="160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</row>
    <row r="492" spans="1:66" s="205" customFormat="1" ht="13.5">
      <c r="A492"/>
      <c r="B492"/>
      <c r="C492"/>
      <c r="D492"/>
      <c r="E492" s="159"/>
      <c r="F492"/>
      <c r="G492"/>
      <c r="H492"/>
      <c r="I492"/>
      <c r="J492" s="159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 s="160"/>
      <c r="AD492" s="160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</row>
    <row r="493" spans="1:66" s="205" customFormat="1" ht="13.5">
      <c r="A493"/>
      <c r="B493"/>
      <c r="C493"/>
      <c r="D493"/>
      <c r="E493" s="159"/>
      <c r="F493"/>
      <c r="G493"/>
      <c r="H493"/>
      <c r="I493"/>
      <c r="J493" s="159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 s="160"/>
      <c r="AD493" s="160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</row>
    <row r="494" spans="1:66" s="205" customFormat="1" ht="13.5">
      <c r="A494"/>
      <c r="B494"/>
      <c r="C494"/>
      <c r="D494"/>
      <c r="E494" s="159"/>
      <c r="F494"/>
      <c r="G494"/>
      <c r="H494"/>
      <c r="I494"/>
      <c r="J494" s="159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 s="160"/>
      <c r="AD494" s="160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</row>
    <row r="495" spans="1:66" s="205" customFormat="1" ht="13.5">
      <c r="A495"/>
      <c r="B495"/>
      <c r="C495"/>
      <c r="D495"/>
      <c r="E495" s="159"/>
      <c r="F495"/>
      <c r="G495"/>
      <c r="H495"/>
      <c r="I495"/>
      <c r="J495" s="159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 s="160"/>
      <c r="AD495" s="160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</row>
    <row r="496" spans="1:66" s="205" customFormat="1" ht="13.5">
      <c r="A496"/>
      <c r="B496"/>
      <c r="C496"/>
      <c r="D496"/>
      <c r="E496" s="159"/>
      <c r="F496"/>
      <c r="G496"/>
      <c r="H496"/>
      <c r="I496"/>
      <c r="J496" s="159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 s="160"/>
      <c r="AD496" s="160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</row>
    <row r="497" spans="1:66" s="214" customFormat="1" ht="13.5">
      <c r="A497"/>
      <c r="B497"/>
      <c r="C497"/>
      <c r="D497"/>
      <c r="E497" s="159"/>
      <c r="F497"/>
      <c r="G497"/>
      <c r="H497"/>
      <c r="I497"/>
      <c r="J497" s="159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 s="160"/>
      <c r="AD497" s="160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</row>
    <row r="498" spans="1:66" s="205" customFormat="1" ht="13.5">
      <c r="A498"/>
      <c r="B498"/>
      <c r="C498"/>
      <c r="D498"/>
      <c r="E498" s="159"/>
      <c r="F498"/>
      <c r="G498"/>
      <c r="H498"/>
      <c r="I498"/>
      <c r="J498" s="159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 s="160"/>
      <c r="AD498" s="160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</row>
    <row r="499" spans="1:66" s="205" customFormat="1" ht="13.5">
      <c r="A499"/>
      <c r="B499"/>
      <c r="C499"/>
      <c r="D499"/>
      <c r="E499" s="159"/>
      <c r="F499"/>
      <c r="G499"/>
      <c r="H499"/>
      <c r="I499"/>
      <c r="J499" s="15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 s="160"/>
      <c r="AD499" s="160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</row>
    <row r="500" spans="1:66" s="205" customFormat="1" ht="13.5">
      <c r="A500"/>
      <c r="B500"/>
      <c r="C500"/>
      <c r="D500"/>
      <c r="E500" s="159"/>
      <c r="F500"/>
      <c r="G500"/>
      <c r="H500"/>
      <c r="I500"/>
      <c r="J500" s="159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 s="160"/>
      <c r="AD500" s="16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</row>
    <row r="501" spans="1:66" s="205" customFormat="1" ht="13.5">
      <c r="A501"/>
      <c r="B501"/>
      <c r="C501"/>
      <c r="D501"/>
      <c r="E501" s="159"/>
      <c r="F501"/>
      <c r="G501"/>
      <c r="H501"/>
      <c r="I501"/>
      <c r="J501" s="159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 s="160"/>
      <c r="AD501" s="160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</row>
    <row r="502" spans="1:66" s="205" customFormat="1" ht="13.5">
      <c r="A502"/>
      <c r="B502"/>
      <c r="C502"/>
      <c r="D502"/>
      <c r="E502" s="159"/>
      <c r="F502"/>
      <c r="G502"/>
      <c r="H502"/>
      <c r="I502"/>
      <c r="J502" s="159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 s="160"/>
      <c r="AD502" s="160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</row>
    <row r="503" spans="1:66" s="205" customFormat="1" ht="13.5">
      <c r="A503"/>
      <c r="B503"/>
      <c r="C503"/>
      <c r="D503"/>
      <c r="E503" s="159"/>
      <c r="F503"/>
      <c r="G503"/>
      <c r="H503"/>
      <c r="I503"/>
      <c r="J503" s="159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 s="160"/>
      <c r="AD503" s="160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</row>
    <row r="504" spans="1:66" s="205" customFormat="1" ht="13.5">
      <c r="A504"/>
      <c r="B504"/>
      <c r="C504"/>
      <c r="D504"/>
      <c r="E504" s="159"/>
      <c r="F504"/>
      <c r="G504"/>
      <c r="H504"/>
      <c r="I504"/>
      <c r="J504" s="159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 s="160"/>
      <c r="AD504" s="160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</row>
    <row r="505" spans="1:66" s="205" customFormat="1" ht="13.5">
      <c r="A505"/>
      <c r="B505"/>
      <c r="C505"/>
      <c r="D505"/>
      <c r="E505" s="159"/>
      <c r="F505"/>
      <c r="G505"/>
      <c r="H505"/>
      <c r="I505"/>
      <c r="J505" s="159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 s="160"/>
      <c r="AD505" s="160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</row>
    <row r="506" spans="1:66" s="205" customFormat="1" ht="13.5">
      <c r="A506"/>
      <c r="B506"/>
      <c r="C506"/>
      <c r="D506"/>
      <c r="E506" s="159"/>
      <c r="F506"/>
      <c r="G506"/>
      <c r="H506"/>
      <c r="I506"/>
      <c r="J506" s="159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 s="160"/>
      <c r="AD506" s="160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</row>
    <row r="507" spans="1:66" s="214" customFormat="1" ht="13.5">
      <c r="A507"/>
      <c r="B507"/>
      <c r="C507"/>
      <c r="D507"/>
      <c r="E507" s="159"/>
      <c r="F507"/>
      <c r="G507"/>
      <c r="H507"/>
      <c r="I507"/>
      <c r="J507" s="159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 s="160"/>
      <c r="AD507" s="160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</row>
    <row r="508" spans="1:66" s="214" customFormat="1" ht="13.5">
      <c r="A508"/>
      <c r="B508"/>
      <c r="C508"/>
      <c r="D508"/>
      <c r="E508" s="159"/>
      <c r="F508"/>
      <c r="G508"/>
      <c r="H508"/>
      <c r="I508"/>
      <c r="J508" s="159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 s="160"/>
      <c r="AD508" s="160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</row>
    <row r="509" spans="1:66" s="214" customFormat="1" ht="13.5">
      <c r="A509"/>
      <c r="B509"/>
      <c r="C509"/>
      <c r="D509"/>
      <c r="E509" s="159"/>
      <c r="F509"/>
      <c r="G509"/>
      <c r="H509"/>
      <c r="I509"/>
      <c r="J509" s="15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 s="160"/>
      <c r="AD509" s="160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</row>
    <row r="510" spans="1:66" s="214" customFormat="1" ht="13.5">
      <c r="A510"/>
      <c r="B510"/>
      <c r="C510"/>
      <c r="D510"/>
      <c r="E510" s="159"/>
      <c r="F510"/>
      <c r="G510"/>
      <c r="H510"/>
      <c r="I510"/>
      <c r="J510" s="159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 s="160"/>
      <c r="AD510" s="16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</row>
    <row r="511" spans="1:66" s="214" customFormat="1" ht="13.5">
      <c r="A511"/>
      <c r="B511"/>
      <c r="C511"/>
      <c r="D511"/>
      <c r="E511" s="159"/>
      <c r="F511"/>
      <c r="G511"/>
      <c r="H511"/>
      <c r="I511"/>
      <c r="J511" s="159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 s="160"/>
      <c r="AD511" s="160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</row>
    <row r="512" spans="1:66" s="339" customFormat="1" ht="13.5">
      <c r="A512"/>
      <c r="B512"/>
      <c r="C512"/>
      <c r="D512"/>
      <c r="E512" s="159"/>
      <c r="F512"/>
      <c r="G512"/>
      <c r="H512"/>
      <c r="I512"/>
      <c r="J512" s="159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 s="160"/>
      <c r="AD512" s="160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</row>
    <row r="513" spans="1:66" s="22" customFormat="1" ht="13.5">
      <c r="A513"/>
      <c r="B513"/>
      <c r="C513"/>
      <c r="D513"/>
      <c r="E513" s="159"/>
      <c r="F513"/>
      <c r="G513"/>
      <c r="H513"/>
      <c r="I513"/>
      <c r="J513" s="159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 s="160"/>
      <c r="AD513" s="160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</row>
    <row r="514" spans="1:66" s="22" customFormat="1" ht="13.5">
      <c r="A514"/>
      <c r="B514"/>
      <c r="C514"/>
      <c r="D514"/>
      <c r="E514" s="159"/>
      <c r="F514"/>
      <c r="G514"/>
      <c r="H514"/>
      <c r="I514"/>
      <c r="J514" s="159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 s="160"/>
      <c r="AD514" s="160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</row>
    <row r="515" spans="1:66" s="22" customFormat="1" ht="13.5">
      <c r="A515"/>
      <c r="B515"/>
      <c r="C515"/>
      <c r="D515"/>
      <c r="E515" s="159"/>
      <c r="F515"/>
      <c r="G515"/>
      <c r="H515"/>
      <c r="I515"/>
      <c r="J515" s="159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 s="160"/>
      <c r="AD515" s="160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</row>
    <row r="516" spans="1:66" s="22" customFormat="1" ht="13.5">
      <c r="A516"/>
      <c r="B516"/>
      <c r="C516"/>
      <c r="D516"/>
      <c r="E516" s="159"/>
      <c r="F516"/>
      <c r="G516"/>
      <c r="H516"/>
      <c r="I516"/>
      <c r="J516" s="159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 s="160"/>
      <c r="AD516" s="160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</row>
    <row r="517" spans="1:66" s="22" customFormat="1" ht="13.5">
      <c r="A517"/>
      <c r="B517"/>
      <c r="C517"/>
      <c r="D517"/>
      <c r="E517" s="159"/>
      <c r="F517"/>
      <c r="G517"/>
      <c r="H517"/>
      <c r="I517"/>
      <c r="J517" s="159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 s="160"/>
      <c r="AD517" s="160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</row>
    <row r="518" spans="1:66" s="22" customFormat="1" ht="13.5">
      <c r="A518"/>
      <c r="B518"/>
      <c r="C518"/>
      <c r="D518"/>
      <c r="E518" s="159"/>
      <c r="F518"/>
      <c r="G518"/>
      <c r="H518"/>
      <c r="I518"/>
      <c r="J518" s="159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 s="160"/>
      <c r="AD518" s="160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</row>
    <row r="519" spans="1:66" s="240" customFormat="1" ht="13.5">
      <c r="A519"/>
      <c r="B519"/>
      <c r="C519"/>
      <c r="D519"/>
      <c r="E519" s="159"/>
      <c r="F519"/>
      <c r="G519"/>
      <c r="H519"/>
      <c r="I519"/>
      <c r="J519" s="15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 s="160"/>
      <c r="AD519" s="160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</row>
    <row r="520" spans="1:66" s="22" customFormat="1" ht="13.5">
      <c r="A520"/>
      <c r="B520"/>
      <c r="C520"/>
      <c r="D520"/>
      <c r="E520" s="159"/>
      <c r="F520"/>
      <c r="G520"/>
      <c r="H520"/>
      <c r="I520"/>
      <c r="J520" s="159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 s="160"/>
      <c r="AD520" s="16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</row>
    <row r="521" spans="1:66" s="138" customFormat="1" ht="13.5">
      <c r="A521"/>
      <c r="B521"/>
      <c r="C521"/>
      <c r="D521"/>
      <c r="E521" s="159"/>
      <c r="F521"/>
      <c r="G521"/>
      <c r="H521"/>
      <c r="I521"/>
      <c r="J521" s="159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 s="160"/>
      <c r="AD521" s="160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</row>
    <row r="522" spans="1:66" s="22" customFormat="1" ht="13.5">
      <c r="A522"/>
      <c r="B522"/>
      <c r="C522"/>
      <c r="D522"/>
      <c r="E522" s="159"/>
      <c r="F522"/>
      <c r="G522"/>
      <c r="H522"/>
      <c r="I522"/>
      <c r="J522" s="159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 s="160"/>
      <c r="AD522" s="160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</row>
    <row r="523" spans="1:66" s="22" customFormat="1" ht="13.5">
      <c r="A523"/>
      <c r="B523"/>
      <c r="C523"/>
      <c r="D523"/>
      <c r="E523" s="159"/>
      <c r="F523"/>
      <c r="G523"/>
      <c r="H523"/>
      <c r="I523"/>
      <c r="J523" s="159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 s="160"/>
      <c r="AD523" s="160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</row>
    <row r="524" spans="1:66" s="22" customFormat="1" ht="13.5">
      <c r="A524"/>
      <c r="B524"/>
      <c r="C524"/>
      <c r="D524"/>
      <c r="E524" s="159"/>
      <c r="F524"/>
      <c r="G524"/>
      <c r="H524"/>
      <c r="I524"/>
      <c r="J524" s="159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 s="160"/>
      <c r="AD524" s="160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</row>
    <row r="525" spans="1:66" s="340" customFormat="1" ht="13.5">
      <c r="A525"/>
      <c r="B525"/>
      <c r="C525"/>
      <c r="D525"/>
      <c r="E525" s="159"/>
      <c r="F525"/>
      <c r="G525"/>
      <c r="H525"/>
      <c r="I525"/>
      <c r="J525" s="159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 s="160"/>
      <c r="AD525" s="160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</row>
    <row r="526" spans="1:66" s="138" customFormat="1" ht="13.5">
      <c r="A526"/>
      <c r="B526"/>
      <c r="C526"/>
      <c r="D526"/>
      <c r="E526" s="159"/>
      <c r="F526"/>
      <c r="G526"/>
      <c r="H526"/>
      <c r="I526"/>
      <c r="J526" s="159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 s="160"/>
      <c r="AD526" s="160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</row>
    <row r="527" spans="1:66" s="116" customFormat="1" ht="13.5">
      <c r="A527"/>
      <c r="B527"/>
      <c r="C527"/>
      <c r="D527"/>
      <c r="E527" s="159"/>
      <c r="F527"/>
      <c r="G527"/>
      <c r="H527"/>
      <c r="I527"/>
      <c r="J527" s="159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 s="160"/>
      <c r="AD527" s="160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</row>
    <row r="528" spans="1:66" s="339" customFormat="1" ht="13.5">
      <c r="A528"/>
      <c r="B528"/>
      <c r="C528"/>
      <c r="D528"/>
      <c r="E528" s="159"/>
      <c r="F528"/>
      <c r="G528"/>
      <c r="H528"/>
      <c r="I528"/>
      <c r="J528" s="159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 s="160"/>
      <c r="AD528" s="160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</row>
    <row r="529" spans="1:66" s="116" customFormat="1" ht="13.5">
      <c r="A529"/>
      <c r="B529"/>
      <c r="C529"/>
      <c r="D529"/>
      <c r="E529" s="159"/>
      <c r="F529"/>
      <c r="G529"/>
      <c r="H529"/>
      <c r="I529"/>
      <c r="J529" s="15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 s="160"/>
      <c r="AD529" s="160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</row>
    <row r="530" spans="1:66" s="341" customFormat="1" ht="13.5">
      <c r="A530"/>
      <c r="B530"/>
      <c r="C530"/>
      <c r="D530"/>
      <c r="E530" s="159"/>
      <c r="F530"/>
      <c r="G530"/>
      <c r="H530"/>
      <c r="I530"/>
      <c r="J530" s="159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 s="160"/>
      <c r="AD530" s="16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</row>
    <row r="531" spans="1:66" s="339" customFormat="1" ht="13.5">
      <c r="A531"/>
      <c r="B531"/>
      <c r="C531"/>
      <c r="D531"/>
      <c r="E531" s="159"/>
      <c r="F531"/>
      <c r="G531"/>
      <c r="H531"/>
      <c r="I531"/>
      <c r="J531" s="159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 s="160"/>
      <c r="AD531" s="160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</row>
    <row r="532" spans="1:66" s="341" customFormat="1" ht="13.5">
      <c r="A532"/>
      <c r="B532"/>
      <c r="C532"/>
      <c r="D532"/>
      <c r="E532" s="159"/>
      <c r="F532"/>
      <c r="G532"/>
      <c r="H532"/>
      <c r="I532"/>
      <c r="J532" s="159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 s="160"/>
      <c r="AD532" s="160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</row>
    <row r="533" spans="1:66" s="341" customFormat="1" ht="13.5">
      <c r="A533"/>
      <c r="B533"/>
      <c r="C533"/>
      <c r="D533"/>
      <c r="E533" s="159"/>
      <c r="F533"/>
      <c r="G533"/>
      <c r="H533"/>
      <c r="I533"/>
      <c r="J533" s="159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 s="160"/>
      <c r="AD533" s="160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</row>
    <row r="534" spans="1:66" s="342" customFormat="1" ht="15">
      <c r="A534"/>
      <c r="B534"/>
      <c r="C534"/>
      <c r="D534"/>
      <c r="E534" s="159"/>
      <c r="F534"/>
      <c r="G534"/>
      <c r="H534"/>
      <c r="I534"/>
      <c r="J534" s="159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 s="160"/>
      <c r="AD534" s="160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</row>
    <row r="535" spans="1:66" s="343" customFormat="1" ht="13.5">
      <c r="A535"/>
      <c r="B535"/>
      <c r="C535"/>
      <c r="D535"/>
      <c r="E535" s="159"/>
      <c r="F535"/>
      <c r="G535"/>
      <c r="H535"/>
      <c r="I535"/>
      <c r="J535" s="159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 s="160"/>
      <c r="AD535" s="160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</row>
    <row r="536" spans="1:66" s="343" customFormat="1" ht="13.5">
      <c r="A536"/>
      <c r="B536"/>
      <c r="C536"/>
      <c r="D536"/>
      <c r="E536" s="159"/>
      <c r="F536"/>
      <c r="G536"/>
      <c r="H536"/>
      <c r="I536"/>
      <c r="J536" s="159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 s="160"/>
      <c r="AD536" s="160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</row>
    <row r="537" spans="1:66" s="332" customFormat="1" ht="13.5">
      <c r="A537"/>
      <c r="B537"/>
      <c r="C537"/>
      <c r="D537"/>
      <c r="E537" s="159"/>
      <c r="F537"/>
      <c r="G537"/>
      <c r="H537"/>
      <c r="I537"/>
      <c r="J537" s="159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 s="160"/>
      <c r="AD537" s="160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</row>
    <row r="538" spans="1:66" s="332" customFormat="1" ht="13.5">
      <c r="A538"/>
      <c r="B538"/>
      <c r="C538"/>
      <c r="D538"/>
      <c r="E538" s="159"/>
      <c r="F538"/>
      <c r="G538"/>
      <c r="H538"/>
      <c r="I538"/>
      <c r="J538" s="159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 s="160"/>
      <c r="AD538" s="160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</row>
    <row r="539" spans="1:66" s="332" customFormat="1" ht="13.5">
      <c r="A539"/>
      <c r="B539"/>
      <c r="C539"/>
      <c r="D539"/>
      <c r="E539" s="159"/>
      <c r="F539"/>
      <c r="G539"/>
      <c r="H539"/>
      <c r="I539"/>
      <c r="J539" s="15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 s="160"/>
      <c r="AD539" s="160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</row>
    <row r="540" spans="1:66" s="332" customFormat="1" ht="13.5">
      <c r="A540"/>
      <c r="B540"/>
      <c r="C540"/>
      <c r="D540"/>
      <c r="E540" s="159"/>
      <c r="F540"/>
      <c r="G540"/>
      <c r="H540"/>
      <c r="I540"/>
      <c r="J540" s="159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 s="160"/>
      <c r="AD540" s="16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</row>
    <row r="541" spans="1:66" s="344" customFormat="1" ht="15">
      <c r="A541"/>
      <c r="B541"/>
      <c r="C541"/>
      <c r="D541"/>
      <c r="E541" s="159"/>
      <c r="F541"/>
      <c r="G541"/>
      <c r="H541"/>
      <c r="I541"/>
      <c r="J541" s="159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 s="160"/>
      <c r="AD541" s="160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</row>
    <row r="542" spans="1:66" s="343" customFormat="1" ht="13.5">
      <c r="A542"/>
      <c r="B542"/>
      <c r="C542"/>
      <c r="D542"/>
      <c r="E542" s="159"/>
      <c r="F542"/>
      <c r="G542"/>
      <c r="H542"/>
      <c r="I542"/>
      <c r="J542" s="159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 s="160"/>
      <c r="AD542" s="160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</row>
    <row r="543" spans="1:66" s="343" customFormat="1" ht="13.5">
      <c r="A543"/>
      <c r="B543"/>
      <c r="C543"/>
      <c r="D543"/>
      <c r="E543" s="159"/>
      <c r="F543"/>
      <c r="G543"/>
      <c r="H543"/>
      <c r="I543"/>
      <c r="J543" s="159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 s="160"/>
      <c r="AD543" s="160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</row>
    <row r="544" spans="1:66" s="343" customFormat="1" ht="13.5">
      <c r="A544"/>
      <c r="B544"/>
      <c r="C544"/>
      <c r="D544"/>
      <c r="E544" s="159"/>
      <c r="F544"/>
      <c r="G544"/>
      <c r="H544"/>
      <c r="I544"/>
      <c r="J544" s="159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 s="160"/>
      <c r="AD544" s="160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</row>
    <row r="545" spans="1:66" s="343" customFormat="1" ht="13.5">
      <c r="A545"/>
      <c r="B545"/>
      <c r="C545"/>
      <c r="D545"/>
      <c r="E545" s="159"/>
      <c r="F545"/>
      <c r="G545"/>
      <c r="H545"/>
      <c r="I545"/>
      <c r="J545" s="159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 s="160"/>
      <c r="AD545" s="160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</row>
    <row r="546" spans="1:66" s="343" customFormat="1" ht="13.5">
      <c r="A546"/>
      <c r="B546"/>
      <c r="C546"/>
      <c r="D546"/>
      <c r="E546" s="159"/>
      <c r="F546"/>
      <c r="G546"/>
      <c r="H546"/>
      <c r="I546"/>
      <c r="J546" s="159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 s="160"/>
      <c r="AD546" s="160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</row>
    <row r="547" spans="1:66" s="343" customFormat="1" ht="13.5">
      <c r="A547"/>
      <c r="B547"/>
      <c r="C547"/>
      <c r="D547"/>
      <c r="E547" s="159"/>
      <c r="F547"/>
      <c r="G547"/>
      <c r="H547"/>
      <c r="I547"/>
      <c r="J547" s="159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 s="160"/>
      <c r="AD547" s="160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</row>
    <row r="548" spans="1:66" s="343" customFormat="1" ht="13.5">
      <c r="A548"/>
      <c r="B548"/>
      <c r="C548"/>
      <c r="D548"/>
      <c r="E548" s="159"/>
      <c r="F548"/>
      <c r="G548"/>
      <c r="H548"/>
      <c r="I548"/>
      <c r="J548" s="159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 s="160"/>
      <c r="AD548" s="160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</row>
    <row r="549" spans="1:66" s="343" customFormat="1" ht="13.5">
      <c r="A549"/>
      <c r="B549"/>
      <c r="C549"/>
      <c r="D549"/>
      <c r="E549" s="159"/>
      <c r="F549"/>
      <c r="G549"/>
      <c r="H549"/>
      <c r="I549"/>
      <c r="J549" s="15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 s="160"/>
      <c r="AD549" s="160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</row>
    <row r="550" spans="1:66" s="343" customFormat="1" ht="13.5">
      <c r="A550"/>
      <c r="B550"/>
      <c r="C550"/>
      <c r="D550"/>
      <c r="E550" s="159"/>
      <c r="F550"/>
      <c r="G550"/>
      <c r="H550"/>
      <c r="I550"/>
      <c r="J550" s="159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 s="160"/>
      <c r="AD550" s="16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</row>
    <row r="551" spans="1:66" s="343" customFormat="1" ht="13.5">
      <c r="A551"/>
      <c r="B551"/>
      <c r="C551"/>
      <c r="D551"/>
      <c r="E551" s="159"/>
      <c r="F551"/>
      <c r="G551"/>
      <c r="H551"/>
      <c r="I551"/>
      <c r="J551" s="159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 s="160"/>
      <c r="AD551" s="160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</row>
    <row r="552" spans="1:66" s="341" customFormat="1" ht="13.5">
      <c r="A552"/>
      <c r="B552"/>
      <c r="C552"/>
      <c r="D552"/>
      <c r="E552" s="159"/>
      <c r="F552"/>
      <c r="G552"/>
      <c r="H552"/>
      <c r="I552"/>
      <c r="J552" s="159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 s="160"/>
      <c r="AD552" s="160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</row>
    <row r="553" spans="1:66" s="341" customFormat="1" ht="13.5">
      <c r="A553"/>
      <c r="B553"/>
      <c r="C553"/>
      <c r="D553"/>
      <c r="E553" s="159"/>
      <c r="F553"/>
      <c r="G553"/>
      <c r="H553"/>
      <c r="I553"/>
      <c r="J553" s="159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 s="160"/>
      <c r="AD553" s="160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</row>
    <row r="554" spans="1:66" s="339" customFormat="1" ht="13.5">
      <c r="A554"/>
      <c r="B554"/>
      <c r="C554"/>
      <c r="D554"/>
      <c r="E554" s="159"/>
      <c r="F554"/>
      <c r="G554"/>
      <c r="H554"/>
      <c r="I554"/>
      <c r="J554" s="159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 s="160"/>
      <c r="AD554" s="160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</row>
    <row r="555" spans="1:66" s="341" customFormat="1" ht="13.5">
      <c r="A555"/>
      <c r="B555"/>
      <c r="C555"/>
      <c r="D555"/>
      <c r="E555" s="159"/>
      <c r="F555"/>
      <c r="G555"/>
      <c r="H555"/>
      <c r="I555"/>
      <c r="J555" s="159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 s="160"/>
      <c r="AD555" s="160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</row>
    <row r="556" spans="1:66" s="341" customFormat="1" ht="13.5">
      <c r="A556"/>
      <c r="B556"/>
      <c r="C556"/>
      <c r="D556"/>
      <c r="E556" s="159"/>
      <c r="F556"/>
      <c r="G556"/>
      <c r="H556"/>
      <c r="I556"/>
      <c r="J556" s="159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 s="160"/>
      <c r="AD556" s="160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</row>
    <row r="557" spans="1:66" s="341" customFormat="1" ht="13.5">
      <c r="A557"/>
      <c r="B557"/>
      <c r="C557"/>
      <c r="D557"/>
      <c r="E557" s="159"/>
      <c r="F557"/>
      <c r="G557"/>
      <c r="H557"/>
      <c r="I557"/>
      <c r="J557" s="159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 s="160"/>
      <c r="AD557" s="160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</row>
    <row r="558" spans="1:66" s="341" customFormat="1" ht="13.5">
      <c r="A558"/>
      <c r="B558"/>
      <c r="C558"/>
      <c r="D558"/>
      <c r="E558" s="159"/>
      <c r="F558"/>
      <c r="G558"/>
      <c r="H558"/>
      <c r="I558"/>
      <c r="J558" s="159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 s="160"/>
      <c r="AD558" s="160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</row>
    <row r="559" spans="1:66" s="341" customFormat="1" ht="13.5">
      <c r="A559"/>
      <c r="B559"/>
      <c r="C559"/>
      <c r="D559"/>
      <c r="E559" s="159"/>
      <c r="F559"/>
      <c r="G559"/>
      <c r="H559"/>
      <c r="I559"/>
      <c r="J559" s="1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 s="160"/>
      <c r="AD559" s="160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</row>
    <row r="560" spans="1:66" s="341" customFormat="1" ht="13.5">
      <c r="A560"/>
      <c r="B560"/>
      <c r="C560"/>
      <c r="D560"/>
      <c r="E560" s="159"/>
      <c r="F560"/>
      <c r="G560"/>
      <c r="H560"/>
      <c r="I560"/>
      <c r="J560" s="159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 s="160"/>
      <c r="AD560" s="1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</row>
    <row r="561" spans="1:66" s="341" customFormat="1" ht="13.5">
      <c r="A561"/>
      <c r="B561"/>
      <c r="C561"/>
      <c r="D561"/>
      <c r="E561" s="159"/>
      <c r="F561"/>
      <c r="G561"/>
      <c r="H561"/>
      <c r="I561"/>
      <c r="J561" s="159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 s="160"/>
      <c r="AD561" s="160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</row>
    <row r="562" spans="1:66" s="341" customFormat="1" ht="13.5">
      <c r="A562"/>
      <c r="B562"/>
      <c r="C562"/>
      <c r="D562"/>
      <c r="E562" s="159"/>
      <c r="F562"/>
      <c r="G562"/>
      <c r="H562"/>
      <c r="I562"/>
      <c r="J562" s="159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 s="160"/>
      <c r="AD562" s="160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</row>
    <row r="563" spans="1:66" s="339" customFormat="1" ht="13.5">
      <c r="A563"/>
      <c r="B563"/>
      <c r="C563"/>
      <c r="D563"/>
      <c r="E563" s="159"/>
      <c r="F563"/>
      <c r="G563"/>
      <c r="H563"/>
      <c r="I563"/>
      <c r="J563" s="159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 s="160"/>
      <c r="AD563" s="160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</row>
    <row r="564" spans="1:66" s="341" customFormat="1" ht="13.5">
      <c r="A564"/>
      <c r="B564"/>
      <c r="C564"/>
      <c r="D564"/>
      <c r="E564" s="159"/>
      <c r="F564"/>
      <c r="G564"/>
      <c r="H564"/>
      <c r="I564"/>
      <c r="J564" s="159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 s="160"/>
      <c r="AD564" s="160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</row>
    <row r="565" spans="1:66" s="345" customFormat="1" ht="15">
      <c r="A565"/>
      <c r="B565"/>
      <c r="C565"/>
      <c r="D565"/>
      <c r="E565" s="159"/>
      <c r="F565"/>
      <c r="G565"/>
      <c r="H565"/>
      <c r="I565"/>
      <c r="J565" s="159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 s="160"/>
      <c r="AD565" s="160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</row>
    <row r="566" spans="1:66" s="341" customFormat="1" ht="13.5">
      <c r="A566"/>
      <c r="B566"/>
      <c r="C566"/>
      <c r="D566"/>
      <c r="E566" s="159"/>
      <c r="F566"/>
      <c r="G566"/>
      <c r="H566"/>
      <c r="I566"/>
      <c r="J566" s="159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 s="160"/>
      <c r="AD566" s="160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</row>
    <row r="567" spans="1:66" s="341" customFormat="1" ht="13.5">
      <c r="A567"/>
      <c r="B567"/>
      <c r="C567"/>
      <c r="D567"/>
      <c r="E567" s="159"/>
      <c r="F567"/>
      <c r="G567"/>
      <c r="H567"/>
      <c r="I567"/>
      <c r="J567" s="159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 s="160"/>
      <c r="AD567" s="160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</row>
    <row r="568" spans="1:66" s="341" customFormat="1" ht="13.5">
      <c r="A568"/>
      <c r="B568"/>
      <c r="C568"/>
      <c r="D568"/>
      <c r="E568" s="159"/>
      <c r="F568"/>
      <c r="G568"/>
      <c r="H568"/>
      <c r="I568"/>
      <c r="J568" s="159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 s="160"/>
      <c r="AD568" s="160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</row>
    <row r="569" spans="1:66" s="341" customFormat="1" ht="13.5">
      <c r="A569"/>
      <c r="B569"/>
      <c r="C569"/>
      <c r="D569"/>
      <c r="E569" s="159"/>
      <c r="F569"/>
      <c r="G569"/>
      <c r="H569"/>
      <c r="I569"/>
      <c r="J569" s="15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 s="160"/>
      <c r="AD569" s="160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</row>
    <row r="570" spans="1:66" s="341" customFormat="1" ht="13.5">
      <c r="A570"/>
      <c r="B570"/>
      <c r="C570"/>
      <c r="D570"/>
      <c r="E570" s="159"/>
      <c r="F570"/>
      <c r="G570"/>
      <c r="H570"/>
      <c r="I570"/>
      <c r="J570" s="159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 s="160"/>
      <c r="AD570" s="16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</row>
    <row r="571" spans="1:66" s="341" customFormat="1" ht="13.5">
      <c r="A571"/>
      <c r="B571"/>
      <c r="C571"/>
      <c r="D571"/>
      <c r="E571" s="159"/>
      <c r="F571"/>
      <c r="G571"/>
      <c r="H571"/>
      <c r="I571"/>
      <c r="J571" s="159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 s="160"/>
      <c r="AD571" s="160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</row>
    <row r="572" spans="1:66" s="341" customFormat="1" ht="13.5">
      <c r="A572"/>
      <c r="B572"/>
      <c r="C572"/>
      <c r="D572"/>
      <c r="E572" s="159"/>
      <c r="F572"/>
      <c r="G572"/>
      <c r="H572"/>
      <c r="I572"/>
      <c r="J572" s="159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 s="160"/>
      <c r="AD572" s="160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</row>
    <row r="573" spans="1:66" s="341" customFormat="1" ht="13.5">
      <c r="A573"/>
      <c r="B573"/>
      <c r="C573"/>
      <c r="D573"/>
      <c r="E573" s="159"/>
      <c r="F573"/>
      <c r="G573"/>
      <c r="H573"/>
      <c r="I573"/>
      <c r="J573" s="159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 s="160"/>
      <c r="AD573" s="160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</row>
    <row r="574" spans="1:66" s="341" customFormat="1" ht="13.5">
      <c r="A574"/>
      <c r="B574"/>
      <c r="C574"/>
      <c r="D574"/>
      <c r="E574" s="159"/>
      <c r="F574"/>
      <c r="G574"/>
      <c r="H574"/>
      <c r="I574"/>
      <c r="J574" s="159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 s="160"/>
      <c r="AD574" s="160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</row>
    <row r="575" spans="1:66" s="341" customFormat="1" ht="13.5">
      <c r="A575"/>
      <c r="B575"/>
      <c r="C575"/>
      <c r="D575"/>
      <c r="E575" s="159"/>
      <c r="F575"/>
      <c r="G575"/>
      <c r="H575"/>
      <c r="I575"/>
      <c r="J575" s="159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 s="160"/>
      <c r="AD575" s="160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</row>
    <row r="576" spans="1:66" s="341" customFormat="1" ht="13.5">
      <c r="A576"/>
      <c r="B576"/>
      <c r="C576"/>
      <c r="D576"/>
      <c r="E576" s="159"/>
      <c r="F576"/>
      <c r="G576"/>
      <c r="H576"/>
      <c r="I576"/>
      <c r="J576" s="159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 s="160"/>
      <c r="AD576" s="160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</row>
    <row r="577" spans="1:66" s="341" customFormat="1" ht="13.5">
      <c r="A577"/>
      <c r="B577"/>
      <c r="C577"/>
      <c r="D577"/>
      <c r="E577" s="159"/>
      <c r="F577"/>
      <c r="G577"/>
      <c r="H577"/>
      <c r="I577"/>
      <c r="J577" s="159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 s="160"/>
      <c r="AD577" s="160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</row>
    <row r="578" spans="1:66" s="341" customFormat="1" ht="13.5">
      <c r="A578"/>
      <c r="B578"/>
      <c r="C578"/>
      <c r="D578"/>
      <c r="E578" s="159"/>
      <c r="F578"/>
      <c r="G578"/>
      <c r="H578"/>
      <c r="I578"/>
      <c r="J578" s="159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 s="160"/>
      <c r="AD578" s="160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</row>
    <row r="579" spans="1:66" s="341" customFormat="1" ht="13.5">
      <c r="A579"/>
      <c r="B579"/>
      <c r="C579"/>
      <c r="D579"/>
      <c r="E579" s="159"/>
      <c r="F579"/>
      <c r="G579"/>
      <c r="H579"/>
      <c r="I579"/>
      <c r="J579" s="15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 s="160"/>
      <c r="AD579" s="160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</row>
    <row r="580" spans="1:66" s="345" customFormat="1" ht="15">
      <c r="A580"/>
      <c r="B580"/>
      <c r="C580"/>
      <c r="D580"/>
      <c r="E580" s="159"/>
      <c r="F580"/>
      <c r="G580"/>
      <c r="H580"/>
      <c r="I580"/>
      <c r="J580" s="159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 s="160"/>
      <c r="AD580" s="16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</row>
    <row r="581" spans="1:66" s="341" customFormat="1" ht="13.5">
      <c r="A581"/>
      <c r="B581"/>
      <c r="C581"/>
      <c r="D581"/>
      <c r="E581" s="159"/>
      <c r="F581"/>
      <c r="G581"/>
      <c r="H581"/>
      <c r="I581"/>
      <c r="J581" s="159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 s="160"/>
      <c r="AD581" s="160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</row>
    <row r="582" spans="1:66" s="341" customFormat="1" ht="13.5">
      <c r="A582"/>
      <c r="B582"/>
      <c r="C582"/>
      <c r="D582"/>
      <c r="E582" s="159"/>
      <c r="F582"/>
      <c r="G582"/>
      <c r="H582"/>
      <c r="I582"/>
      <c r="J582" s="159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 s="160"/>
      <c r="AD582" s="160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</row>
    <row r="583" spans="1:66" s="341" customFormat="1" ht="13.5">
      <c r="A583"/>
      <c r="B583"/>
      <c r="C583"/>
      <c r="D583"/>
      <c r="E583" s="159"/>
      <c r="F583"/>
      <c r="G583"/>
      <c r="H583"/>
      <c r="I583"/>
      <c r="J583" s="159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 s="160"/>
      <c r="AD583" s="160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</row>
    <row r="584" spans="1:66" s="341" customFormat="1" ht="13.5">
      <c r="A584"/>
      <c r="B584"/>
      <c r="C584"/>
      <c r="D584"/>
      <c r="E584" s="159"/>
      <c r="F584"/>
      <c r="G584"/>
      <c r="H584"/>
      <c r="I584"/>
      <c r="J584" s="159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 s="160"/>
      <c r="AD584" s="160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</row>
    <row r="585" spans="1:66" s="341" customFormat="1" ht="13.5">
      <c r="A585"/>
      <c r="B585"/>
      <c r="C585"/>
      <c r="D585"/>
      <c r="E585" s="159"/>
      <c r="F585"/>
      <c r="G585"/>
      <c r="H585"/>
      <c r="I585"/>
      <c r="J585" s="159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 s="160"/>
      <c r="AD585" s="160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</row>
    <row r="586" spans="1:66" s="341" customFormat="1" ht="13.5">
      <c r="A586"/>
      <c r="B586"/>
      <c r="C586"/>
      <c r="D586"/>
      <c r="E586" s="159"/>
      <c r="F586"/>
      <c r="G586"/>
      <c r="H586"/>
      <c r="I586"/>
      <c r="J586" s="159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 s="160"/>
      <c r="AD586" s="160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</row>
    <row r="587" spans="1:66" s="346" customFormat="1" ht="13.5">
      <c r="A587"/>
      <c r="B587"/>
      <c r="C587"/>
      <c r="D587"/>
      <c r="E587" s="159"/>
      <c r="F587"/>
      <c r="G587"/>
      <c r="H587"/>
      <c r="I587"/>
      <c r="J587" s="159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 s="160"/>
      <c r="AD587" s="160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</row>
    <row r="588" spans="1:66" s="341" customFormat="1" ht="13.5">
      <c r="A588"/>
      <c r="B588"/>
      <c r="C588"/>
      <c r="D588"/>
      <c r="E588" s="159"/>
      <c r="F588"/>
      <c r="G588"/>
      <c r="H588"/>
      <c r="I588"/>
      <c r="J588" s="159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 s="160"/>
      <c r="AD588" s="160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</row>
    <row r="589" spans="1:66" s="341" customFormat="1" ht="13.5">
      <c r="A589"/>
      <c r="B589"/>
      <c r="C589"/>
      <c r="D589"/>
      <c r="E589" s="159"/>
      <c r="F589"/>
      <c r="G589"/>
      <c r="H589"/>
      <c r="I589"/>
      <c r="J589" s="15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 s="160"/>
      <c r="AD589" s="160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</row>
    <row r="590" spans="1:66" s="341" customFormat="1" ht="13.5">
      <c r="A590"/>
      <c r="B590"/>
      <c r="C590"/>
      <c r="D590"/>
      <c r="E590" s="159"/>
      <c r="F590"/>
      <c r="G590"/>
      <c r="H590"/>
      <c r="I590"/>
      <c r="J590" s="159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 s="160"/>
      <c r="AD590" s="16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</row>
    <row r="591" spans="1:66" s="341" customFormat="1" ht="13.5">
      <c r="A591"/>
      <c r="B591"/>
      <c r="C591"/>
      <c r="D591"/>
      <c r="E591" s="159"/>
      <c r="F591"/>
      <c r="G591"/>
      <c r="H591"/>
      <c r="I591"/>
      <c r="J591" s="159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 s="160"/>
      <c r="AD591" s="160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</row>
    <row r="592" spans="1:66" s="341" customFormat="1" ht="13.5">
      <c r="A592"/>
      <c r="B592"/>
      <c r="C592"/>
      <c r="D592"/>
      <c r="E592" s="159"/>
      <c r="F592"/>
      <c r="G592"/>
      <c r="H592"/>
      <c r="I592"/>
      <c r="J592" s="159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 s="160"/>
      <c r="AD592" s="160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</row>
    <row r="593" spans="1:66" s="341" customFormat="1" ht="13.5">
      <c r="A593"/>
      <c r="B593"/>
      <c r="C593"/>
      <c r="D593"/>
      <c r="E593" s="159"/>
      <c r="F593"/>
      <c r="G593"/>
      <c r="H593"/>
      <c r="I593"/>
      <c r="J593" s="159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 s="160"/>
      <c r="AD593" s="160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</row>
    <row r="594" spans="1:66" s="341" customFormat="1" ht="13.5">
      <c r="A594"/>
      <c r="B594"/>
      <c r="C594"/>
      <c r="D594"/>
      <c r="E594" s="159"/>
      <c r="F594"/>
      <c r="G594"/>
      <c r="H594"/>
      <c r="I594"/>
      <c r="J594" s="159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 s="160"/>
      <c r="AD594" s="160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</row>
    <row r="595" spans="1:66" s="341" customFormat="1" ht="13.5">
      <c r="A595"/>
      <c r="B595"/>
      <c r="C595"/>
      <c r="D595"/>
      <c r="E595" s="159"/>
      <c r="F595"/>
      <c r="G595"/>
      <c r="H595"/>
      <c r="I595"/>
      <c r="J595" s="159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 s="160"/>
      <c r="AD595" s="160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</row>
    <row r="596" spans="1:66" s="341" customFormat="1" ht="13.5">
      <c r="A596"/>
      <c r="B596"/>
      <c r="C596"/>
      <c r="D596"/>
      <c r="E596" s="159"/>
      <c r="F596"/>
      <c r="G596"/>
      <c r="H596"/>
      <c r="I596"/>
      <c r="J596" s="159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 s="160"/>
      <c r="AD596" s="160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</row>
    <row r="597" spans="1:66" s="341" customFormat="1" ht="13.5">
      <c r="A597"/>
      <c r="B597"/>
      <c r="C597"/>
      <c r="D597"/>
      <c r="E597" s="159"/>
      <c r="F597"/>
      <c r="G597"/>
      <c r="H597"/>
      <c r="I597"/>
      <c r="J597" s="159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 s="160"/>
      <c r="AD597" s="160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</row>
    <row r="598" spans="1:66" s="341" customFormat="1" ht="13.5">
      <c r="A598"/>
      <c r="B598"/>
      <c r="C598"/>
      <c r="D598"/>
      <c r="E598" s="159"/>
      <c r="F598"/>
      <c r="G598"/>
      <c r="H598"/>
      <c r="I598"/>
      <c r="J598" s="159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 s="160"/>
      <c r="AD598" s="160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</row>
    <row r="599" spans="1:66" s="341" customFormat="1" ht="13.5">
      <c r="A599"/>
      <c r="B599"/>
      <c r="C599"/>
      <c r="D599"/>
      <c r="E599" s="159"/>
      <c r="F599"/>
      <c r="G599"/>
      <c r="H599"/>
      <c r="I599"/>
      <c r="J599" s="15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 s="160"/>
      <c r="AD599" s="160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</row>
    <row r="600" spans="1:66" s="341" customFormat="1" ht="13.5">
      <c r="A600"/>
      <c r="B600"/>
      <c r="C600"/>
      <c r="D600"/>
      <c r="E600" s="159"/>
      <c r="F600"/>
      <c r="G600"/>
      <c r="H600"/>
      <c r="I600"/>
      <c r="J600" s="159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 s="160"/>
      <c r="AD600" s="16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</row>
    <row r="601" spans="1:66" s="341" customFormat="1" ht="13.5">
      <c r="A601"/>
      <c r="B601"/>
      <c r="C601"/>
      <c r="D601"/>
      <c r="E601" s="159"/>
      <c r="F601"/>
      <c r="G601"/>
      <c r="H601"/>
      <c r="I601"/>
      <c r="J601" s="159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 s="160"/>
      <c r="AD601" s="160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</row>
    <row r="602" spans="1:66" s="341" customFormat="1" ht="13.5">
      <c r="A602"/>
      <c r="B602"/>
      <c r="C602"/>
      <c r="D602"/>
      <c r="E602" s="159"/>
      <c r="F602"/>
      <c r="G602"/>
      <c r="H602"/>
      <c r="I602"/>
      <c r="J602" s="159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 s="160"/>
      <c r="AD602" s="160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</row>
    <row r="603" spans="1:66" s="341" customFormat="1" ht="13.5">
      <c r="A603"/>
      <c r="B603"/>
      <c r="C603"/>
      <c r="D603"/>
      <c r="E603" s="159"/>
      <c r="F603"/>
      <c r="G603"/>
      <c r="H603"/>
      <c r="I603"/>
      <c r="J603" s="159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 s="160"/>
      <c r="AD603" s="160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</row>
    <row r="604" spans="1:66" s="341" customFormat="1" ht="13.5">
      <c r="A604"/>
      <c r="B604"/>
      <c r="C604"/>
      <c r="D604"/>
      <c r="E604" s="159"/>
      <c r="F604"/>
      <c r="G604"/>
      <c r="H604"/>
      <c r="I604"/>
      <c r="J604" s="159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 s="160"/>
      <c r="AD604" s="160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</row>
    <row r="605" spans="1:66" s="341" customFormat="1" ht="13.5">
      <c r="A605"/>
      <c r="B605"/>
      <c r="C605"/>
      <c r="D605"/>
      <c r="E605" s="159"/>
      <c r="F605"/>
      <c r="G605"/>
      <c r="H605"/>
      <c r="I605"/>
      <c r="J605" s="159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 s="160"/>
      <c r="AD605" s="160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</row>
    <row r="606" spans="1:66" s="341" customFormat="1" ht="13.5">
      <c r="A606"/>
      <c r="B606"/>
      <c r="C606"/>
      <c r="D606"/>
      <c r="E606" s="159"/>
      <c r="F606"/>
      <c r="G606"/>
      <c r="H606"/>
      <c r="I606"/>
      <c r="J606" s="159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 s="160"/>
      <c r="AD606" s="160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</row>
    <row r="607" spans="1:66" s="341" customFormat="1" ht="13.5">
      <c r="A607"/>
      <c r="B607"/>
      <c r="C607"/>
      <c r="D607"/>
      <c r="E607" s="159"/>
      <c r="F607"/>
      <c r="G607"/>
      <c r="H607"/>
      <c r="I607"/>
      <c r="J607" s="159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 s="160"/>
      <c r="AD607" s="160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</row>
    <row r="608" spans="1:66" s="341" customFormat="1" ht="13.5">
      <c r="A608"/>
      <c r="B608"/>
      <c r="C608"/>
      <c r="D608"/>
      <c r="E608" s="159"/>
      <c r="F608"/>
      <c r="G608"/>
      <c r="H608"/>
      <c r="I608"/>
      <c r="J608" s="159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 s="160"/>
      <c r="AD608" s="160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</row>
    <row r="609" spans="1:66" s="341" customFormat="1" ht="13.5">
      <c r="A609"/>
      <c r="B609"/>
      <c r="C609"/>
      <c r="D609"/>
      <c r="E609" s="159"/>
      <c r="F609"/>
      <c r="G609"/>
      <c r="H609"/>
      <c r="I609"/>
      <c r="J609" s="15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 s="160"/>
      <c r="AD609" s="160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</row>
    <row r="610" spans="1:66" s="341" customFormat="1" ht="13.5">
      <c r="A610"/>
      <c r="B610"/>
      <c r="C610"/>
      <c r="D610"/>
      <c r="E610" s="159"/>
      <c r="F610"/>
      <c r="G610"/>
      <c r="H610"/>
      <c r="I610"/>
      <c r="J610" s="159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 s="160"/>
      <c r="AD610" s="16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</row>
    <row r="611" spans="1:66" s="341" customFormat="1" ht="13.5">
      <c r="A611"/>
      <c r="B611"/>
      <c r="C611"/>
      <c r="D611"/>
      <c r="E611" s="159"/>
      <c r="F611"/>
      <c r="G611"/>
      <c r="H611"/>
      <c r="I611"/>
      <c r="J611" s="159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 s="160"/>
      <c r="AD611" s="160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</row>
    <row r="612" spans="1:66" s="341" customFormat="1" ht="13.5">
      <c r="A612"/>
      <c r="B612"/>
      <c r="C612"/>
      <c r="D612"/>
      <c r="E612" s="159"/>
      <c r="F612"/>
      <c r="G612"/>
      <c r="H612"/>
      <c r="I612"/>
      <c r="J612" s="159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 s="160"/>
      <c r="AD612" s="160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</row>
    <row r="613" spans="1:66" s="341" customFormat="1" ht="13.5">
      <c r="A613"/>
      <c r="B613"/>
      <c r="C613"/>
      <c r="D613"/>
      <c r="E613" s="159"/>
      <c r="F613"/>
      <c r="G613"/>
      <c r="H613"/>
      <c r="I613"/>
      <c r="J613" s="159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 s="160"/>
      <c r="AD613" s="160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</row>
    <row r="614" spans="1:66" s="341" customFormat="1" ht="13.5">
      <c r="A614"/>
      <c r="B614"/>
      <c r="C614"/>
      <c r="D614"/>
      <c r="E614" s="159"/>
      <c r="F614"/>
      <c r="G614"/>
      <c r="H614"/>
      <c r="I614"/>
      <c r="J614" s="159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 s="160"/>
      <c r="AD614" s="160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</row>
    <row r="615" spans="1:66" s="341" customFormat="1" ht="13.5">
      <c r="A615"/>
      <c r="B615"/>
      <c r="C615"/>
      <c r="D615"/>
      <c r="E615" s="159"/>
      <c r="F615"/>
      <c r="G615"/>
      <c r="H615"/>
      <c r="I615"/>
      <c r="J615" s="159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 s="160"/>
      <c r="AD615" s="160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</row>
    <row r="616" spans="1:66" s="341" customFormat="1" ht="13.5">
      <c r="A616"/>
      <c r="B616"/>
      <c r="C616"/>
      <c r="D616"/>
      <c r="E616" s="159"/>
      <c r="F616"/>
      <c r="G616"/>
      <c r="H616"/>
      <c r="I616"/>
      <c r="J616" s="159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 s="160"/>
      <c r="AD616" s="160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</row>
    <row r="617" spans="1:66" s="341" customFormat="1" ht="13.5">
      <c r="A617"/>
      <c r="B617"/>
      <c r="C617"/>
      <c r="D617"/>
      <c r="E617" s="159"/>
      <c r="F617"/>
      <c r="G617"/>
      <c r="H617"/>
      <c r="I617"/>
      <c r="J617" s="159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 s="160"/>
      <c r="AD617" s="160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</row>
    <row r="618" spans="1:66" s="341" customFormat="1" ht="13.5">
      <c r="A618"/>
      <c r="B618"/>
      <c r="C618"/>
      <c r="D618"/>
      <c r="E618" s="159"/>
      <c r="F618"/>
      <c r="G618"/>
      <c r="H618"/>
      <c r="I618"/>
      <c r="J618" s="159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 s="160"/>
      <c r="AD618" s="160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</row>
    <row r="619" spans="1:66" s="346" customFormat="1" ht="13.5">
      <c r="A619"/>
      <c r="B619"/>
      <c r="C619"/>
      <c r="D619"/>
      <c r="E619" s="159"/>
      <c r="F619"/>
      <c r="G619"/>
      <c r="H619"/>
      <c r="I619"/>
      <c r="J619" s="15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 s="160"/>
      <c r="AD619" s="160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</row>
    <row r="620" spans="1:66" s="341" customFormat="1" ht="13.5">
      <c r="A620"/>
      <c r="B620"/>
      <c r="C620"/>
      <c r="D620"/>
      <c r="E620" s="159"/>
      <c r="F620"/>
      <c r="G620"/>
      <c r="H620"/>
      <c r="I620"/>
      <c r="J620" s="159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 s="160"/>
      <c r="AD620" s="16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</row>
    <row r="621" spans="1:66" s="341" customFormat="1" ht="13.5">
      <c r="A621"/>
      <c r="B621"/>
      <c r="C621"/>
      <c r="D621"/>
      <c r="E621" s="159"/>
      <c r="F621"/>
      <c r="G621"/>
      <c r="H621"/>
      <c r="I621"/>
      <c r="J621" s="159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 s="160"/>
      <c r="AD621" s="160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</row>
    <row r="622" spans="1:66" s="341" customFormat="1" ht="13.5">
      <c r="A622"/>
      <c r="B622"/>
      <c r="C622"/>
      <c r="D622"/>
      <c r="E622" s="159"/>
      <c r="F622"/>
      <c r="G622"/>
      <c r="H622"/>
      <c r="I622"/>
      <c r="J622" s="159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 s="160"/>
      <c r="AD622" s="160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</row>
    <row r="623" spans="1:66" s="341" customFormat="1" ht="13.5">
      <c r="A623"/>
      <c r="B623"/>
      <c r="C623"/>
      <c r="D623"/>
      <c r="E623" s="159"/>
      <c r="F623"/>
      <c r="G623"/>
      <c r="H623"/>
      <c r="I623"/>
      <c r="J623" s="159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 s="160"/>
      <c r="AD623" s="160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</row>
    <row r="624" spans="1:66" s="341" customFormat="1" ht="13.5">
      <c r="A624"/>
      <c r="B624"/>
      <c r="C624"/>
      <c r="D624"/>
      <c r="E624" s="159"/>
      <c r="F624"/>
      <c r="G624"/>
      <c r="H624"/>
      <c r="I624"/>
      <c r="J624" s="159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 s="160"/>
      <c r="AD624" s="160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</row>
    <row r="625" spans="1:66" s="341" customFormat="1" ht="13.5">
      <c r="A625"/>
      <c r="B625"/>
      <c r="C625"/>
      <c r="D625"/>
      <c r="E625" s="159"/>
      <c r="F625"/>
      <c r="G625"/>
      <c r="H625"/>
      <c r="I625"/>
      <c r="J625" s="159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 s="160"/>
      <c r="AD625" s="160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</row>
    <row r="626" spans="1:66" s="341" customFormat="1" ht="13.5">
      <c r="A626"/>
      <c r="B626"/>
      <c r="C626"/>
      <c r="D626"/>
      <c r="E626" s="159"/>
      <c r="F626"/>
      <c r="G626"/>
      <c r="H626"/>
      <c r="I626"/>
      <c r="J626" s="159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 s="160"/>
      <c r="AD626" s="160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</row>
    <row r="627" spans="1:66" s="341" customFormat="1" ht="13.5">
      <c r="A627"/>
      <c r="B627"/>
      <c r="C627"/>
      <c r="D627"/>
      <c r="E627" s="159"/>
      <c r="F627"/>
      <c r="G627"/>
      <c r="H627"/>
      <c r="I627"/>
      <c r="J627" s="159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 s="160"/>
      <c r="AD627" s="160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</row>
    <row r="628" spans="1:66" s="341" customFormat="1" ht="13.5">
      <c r="A628"/>
      <c r="B628"/>
      <c r="C628"/>
      <c r="D628"/>
      <c r="E628" s="159"/>
      <c r="F628"/>
      <c r="G628"/>
      <c r="H628"/>
      <c r="I628"/>
      <c r="J628" s="159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 s="160"/>
      <c r="AD628" s="160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</row>
    <row r="629" spans="1:66" s="341" customFormat="1" ht="13.5">
      <c r="A629"/>
      <c r="B629"/>
      <c r="C629"/>
      <c r="D629"/>
      <c r="E629" s="159"/>
      <c r="F629"/>
      <c r="G629"/>
      <c r="H629"/>
      <c r="I629"/>
      <c r="J629" s="15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 s="160"/>
      <c r="AD629" s="160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</row>
    <row r="630" spans="1:66" s="341" customFormat="1" ht="13.5">
      <c r="A630"/>
      <c r="B630"/>
      <c r="C630"/>
      <c r="D630"/>
      <c r="E630" s="159"/>
      <c r="F630"/>
      <c r="G630"/>
      <c r="H630"/>
      <c r="I630"/>
      <c r="J630" s="159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 s="160"/>
      <c r="AD630" s="16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</row>
    <row r="631" spans="1:66" s="341" customFormat="1" ht="13.5">
      <c r="A631"/>
      <c r="B631"/>
      <c r="C631"/>
      <c r="D631"/>
      <c r="E631" s="159"/>
      <c r="F631"/>
      <c r="G631"/>
      <c r="H631"/>
      <c r="I631"/>
      <c r="J631" s="159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 s="160"/>
      <c r="AD631" s="160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</row>
    <row r="632" spans="1:66" s="341" customFormat="1" ht="13.5">
      <c r="A632"/>
      <c r="B632"/>
      <c r="C632"/>
      <c r="D632"/>
      <c r="E632" s="159"/>
      <c r="F632"/>
      <c r="G632"/>
      <c r="H632"/>
      <c r="I632"/>
      <c r="J632" s="159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 s="160"/>
      <c r="AD632" s="160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</row>
    <row r="633" spans="1:66" s="341" customFormat="1" ht="13.5">
      <c r="A633"/>
      <c r="B633"/>
      <c r="C633"/>
      <c r="D633"/>
      <c r="E633" s="159"/>
      <c r="F633"/>
      <c r="G633"/>
      <c r="H633"/>
      <c r="I633"/>
      <c r="J633" s="159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 s="160"/>
      <c r="AD633" s="160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</row>
    <row r="634" spans="1:66" s="341" customFormat="1" ht="13.5">
      <c r="A634"/>
      <c r="B634"/>
      <c r="C634"/>
      <c r="D634"/>
      <c r="E634" s="159"/>
      <c r="F634"/>
      <c r="G634"/>
      <c r="H634"/>
      <c r="I634"/>
      <c r="J634" s="159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 s="160"/>
      <c r="AD634" s="160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</row>
    <row r="635" spans="1:66" s="339" customFormat="1" ht="13.5">
      <c r="A635"/>
      <c r="B635"/>
      <c r="C635"/>
      <c r="D635"/>
      <c r="E635" s="159"/>
      <c r="F635"/>
      <c r="G635"/>
      <c r="H635"/>
      <c r="I635"/>
      <c r="J635" s="159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 s="160"/>
      <c r="AD635" s="160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</row>
    <row r="636" spans="1:66" s="339" customFormat="1" ht="13.5">
      <c r="A636"/>
      <c r="B636"/>
      <c r="C636"/>
      <c r="D636"/>
      <c r="E636" s="159"/>
      <c r="F636"/>
      <c r="G636"/>
      <c r="H636"/>
      <c r="I636"/>
      <c r="J636" s="159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 s="160"/>
      <c r="AD636" s="160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</row>
    <row r="637" spans="1:66" s="339" customFormat="1" ht="13.5">
      <c r="A637"/>
      <c r="B637"/>
      <c r="C637"/>
      <c r="D637"/>
      <c r="E637" s="159"/>
      <c r="F637"/>
      <c r="G637"/>
      <c r="H637"/>
      <c r="I637"/>
      <c r="J637" s="159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 s="160"/>
      <c r="AD637" s="160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</row>
    <row r="638" spans="1:66" s="339" customFormat="1" ht="13.5">
      <c r="A638"/>
      <c r="B638"/>
      <c r="C638"/>
      <c r="D638"/>
      <c r="E638" s="159"/>
      <c r="F638"/>
      <c r="G638"/>
      <c r="H638"/>
      <c r="I638"/>
      <c r="J638" s="159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 s="160"/>
      <c r="AD638" s="160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</row>
    <row r="639" spans="1:66" s="341" customFormat="1" ht="13.5">
      <c r="A639"/>
      <c r="B639"/>
      <c r="C639"/>
      <c r="D639"/>
      <c r="E639" s="159"/>
      <c r="F639"/>
      <c r="G639"/>
      <c r="H639"/>
      <c r="I639"/>
      <c r="J639" s="15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 s="160"/>
      <c r="AD639" s="160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</row>
    <row r="640" spans="1:66" s="339" customFormat="1" ht="13.5">
      <c r="A640"/>
      <c r="B640"/>
      <c r="C640"/>
      <c r="D640"/>
      <c r="E640" s="159"/>
      <c r="F640"/>
      <c r="G640"/>
      <c r="H640"/>
      <c r="I640"/>
      <c r="J640" s="159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 s="160"/>
      <c r="AD640" s="16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</row>
    <row r="641" spans="1:66" s="339" customFormat="1" ht="13.5">
      <c r="A641"/>
      <c r="B641"/>
      <c r="C641"/>
      <c r="D641"/>
      <c r="E641" s="159"/>
      <c r="F641"/>
      <c r="G641"/>
      <c r="H641"/>
      <c r="I641"/>
      <c r="J641" s="159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 s="160"/>
      <c r="AD641" s="160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</row>
    <row r="642" spans="1:66" s="339" customFormat="1" ht="13.5">
      <c r="A642"/>
      <c r="B642"/>
      <c r="C642"/>
      <c r="D642"/>
      <c r="E642" s="159"/>
      <c r="F642"/>
      <c r="G642"/>
      <c r="H642"/>
      <c r="I642"/>
      <c r="J642" s="159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 s="160"/>
      <c r="AD642" s="160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</row>
    <row r="643" spans="1:66" s="341" customFormat="1" ht="13.5">
      <c r="A643"/>
      <c r="B643"/>
      <c r="C643"/>
      <c r="D643"/>
      <c r="E643" s="159"/>
      <c r="F643"/>
      <c r="G643"/>
      <c r="H643"/>
      <c r="I643"/>
      <c r="J643" s="159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 s="160"/>
      <c r="AD643" s="160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</row>
    <row r="644" spans="1:66" s="339" customFormat="1" ht="13.5">
      <c r="A644"/>
      <c r="B644"/>
      <c r="C644"/>
      <c r="D644"/>
      <c r="E644" s="159"/>
      <c r="F644"/>
      <c r="G644"/>
      <c r="H644"/>
      <c r="I644"/>
      <c r="J644" s="159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 s="160"/>
      <c r="AD644" s="160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</row>
    <row r="645" spans="1:66" s="341" customFormat="1" ht="13.5">
      <c r="A645"/>
      <c r="B645"/>
      <c r="C645"/>
      <c r="D645"/>
      <c r="E645" s="159"/>
      <c r="F645"/>
      <c r="G645"/>
      <c r="H645"/>
      <c r="I645"/>
      <c r="J645" s="159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 s="160"/>
      <c r="AD645" s="160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</row>
    <row r="646" spans="1:66" s="346" customFormat="1" ht="13.5">
      <c r="A646"/>
      <c r="B646"/>
      <c r="C646"/>
      <c r="D646"/>
      <c r="E646" s="159"/>
      <c r="F646"/>
      <c r="G646"/>
      <c r="H646"/>
      <c r="I646"/>
      <c r="J646" s="159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 s="160"/>
      <c r="AD646" s="160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</row>
    <row r="647" spans="1:66" s="341" customFormat="1" ht="13.5">
      <c r="A647"/>
      <c r="B647"/>
      <c r="C647"/>
      <c r="D647"/>
      <c r="E647" s="159"/>
      <c r="F647"/>
      <c r="G647"/>
      <c r="H647"/>
      <c r="I647"/>
      <c r="J647" s="159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 s="160"/>
      <c r="AD647" s="160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</row>
    <row r="648" spans="1:66" s="341" customFormat="1" ht="13.5">
      <c r="A648"/>
      <c r="B648"/>
      <c r="C648"/>
      <c r="D648"/>
      <c r="E648" s="159"/>
      <c r="F648"/>
      <c r="G648"/>
      <c r="H648"/>
      <c r="I648"/>
      <c r="J648" s="159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 s="160"/>
      <c r="AD648" s="160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</row>
    <row r="649" spans="1:66" s="341" customFormat="1" ht="13.5">
      <c r="A649"/>
      <c r="B649"/>
      <c r="C649"/>
      <c r="D649"/>
      <c r="E649" s="159"/>
      <c r="F649"/>
      <c r="G649"/>
      <c r="H649"/>
      <c r="I649"/>
      <c r="J649" s="15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 s="160"/>
      <c r="AD649" s="160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</row>
    <row r="650" spans="1:66" s="341" customFormat="1" ht="13.5">
      <c r="A650"/>
      <c r="B650"/>
      <c r="C650"/>
      <c r="D650"/>
      <c r="E650" s="159"/>
      <c r="F650"/>
      <c r="G650"/>
      <c r="H650"/>
      <c r="I650"/>
      <c r="J650" s="159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 s="160"/>
      <c r="AD650" s="16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</row>
    <row r="651" spans="1:66" s="341" customFormat="1" ht="13.5">
      <c r="A651"/>
      <c r="B651"/>
      <c r="C651"/>
      <c r="D651"/>
      <c r="E651" s="159"/>
      <c r="F651"/>
      <c r="G651"/>
      <c r="H651"/>
      <c r="I651"/>
      <c r="J651" s="159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 s="160"/>
      <c r="AD651" s="160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</row>
    <row r="652" spans="1:66" s="341" customFormat="1" ht="13.5">
      <c r="A652"/>
      <c r="B652"/>
      <c r="C652"/>
      <c r="D652"/>
      <c r="E652" s="159"/>
      <c r="F652"/>
      <c r="G652"/>
      <c r="H652"/>
      <c r="I652"/>
      <c r="J652" s="159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 s="160"/>
      <c r="AD652" s="160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</row>
    <row r="653" spans="1:66" s="341" customFormat="1" ht="13.5">
      <c r="A653"/>
      <c r="B653"/>
      <c r="C653"/>
      <c r="D653"/>
      <c r="E653" s="159"/>
      <c r="F653"/>
      <c r="G653"/>
      <c r="H653"/>
      <c r="I653"/>
      <c r="J653" s="159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 s="160"/>
      <c r="AD653" s="160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</row>
    <row r="654" spans="1:66" s="341" customFormat="1" ht="13.5">
      <c r="A654"/>
      <c r="B654"/>
      <c r="C654"/>
      <c r="D654"/>
      <c r="E654" s="159"/>
      <c r="F654"/>
      <c r="G654"/>
      <c r="H654"/>
      <c r="I654"/>
      <c r="J654" s="159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 s="160"/>
      <c r="AD654" s="160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</row>
    <row r="655" spans="1:66" s="341" customFormat="1" ht="13.5">
      <c r="A655"/>
      <c r="B655"/>
      <c r="C655"/>
      <c r="D655"/>
      <c r="E655" s="159"/>
      <c r="F655"/>
      <c r="G655"/>
      <c r="H655"/>
      <c r="I655"/>
      <c r="J655" s="159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 s="160"/>
      <c r="AD655" s="160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</row>
    <row r="656" spans="1:66" s="341" customFormat="1" ht="13.5">
      <c r="A656"/>
      <c r="B656"/>
      <c r="C656"/>
      <c r="D656"/>
      <c r="E656" s="159"/>
      <c r="F656"/>
      <c r="G656"/>
      <c r="H656"/>
      <c r="I656"/>
      <c r="J656" s="159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 s="160"/>
      <c r="AD656" s="160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</row>
    <row r="657" spans="1:66" s="341" customFormat="1" ht="13.5">
      <c r="A657"/>
      <c r="B657"/>
      <c r="C657"/>
      <c r="D657"/>
      <c r="E657" s="159"/>
      <c r="F657"/>
      <c r="G657"/>
      <c r="H657"/>
      <c r="I657"/>
      <c r="J657" s="159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 s="160"/>
      <c r="AD657" s="160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</row>
    <row r="658" spans="1:66" s="341" customFormat="1" ht="13.5">
      <c r="A658"/>
      <c r="B658"/>
      <c r="C658"/>
      <c r="D658"/>
      <c r="E658" s="159"/>
      <c r="F658"/>
      <c r="G658"/>
      <c r="H658"/>
      <c r="I658"/>
      <c r="J658" s="159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 s="160"/>
      <c r="AD658" s="160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</row>
    <row r="659" spans="1:66" s="341" customFormat="1" ht="13.5">
      <c r="A659"/>
      <c r="B659"/>
      <c r="C659"/>
      <c r="D659"/>
      <c r="E659" s="159"/>
      <c r="F659"/>
      <c r="G659"/>
      <c r="H659"/>
      <c r="I659"/>
      <c r="J659" s="1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 s="160"/>
      <c r="AD659" s="160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</row>
    <row r="660" spans="1:66" s="341" customFormat="1" ht="13.5">
      <c r="A660"/>
      <c r="B660"/>
      <c r="C660"/>
      <c r="D660"/>
      <c r="E660" s="159"/>
      <c r="F660"/>
      <c r="G660"/>
      <c r="H660"/>
      <c r="I660"/>
      <c r="J660" s="159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 s="160"/>
      <c r="AD660" s="1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</row>
    <row r="661" spans="1:66" s="346" customFormat="1" ht="13.5">
      <c r="A661"/>
      <c r="B661"/>
      <c r="C661"/>
      <c r="D661"/>
      <c r="E661" s="159"/>
      <c r="F661"/>
      <c r="G661"/>
      <c r="H661"/>
      <c r="I661"/>
      <c r="J661" s="159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 s="160"/>
      <c r="AD661" s="160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</row>
    <row r="662" spans="1:66" s="341" customFormat="1" ht="13.5">
      <c r="A662"/>
      <c r="B662"/>
      <c r="C662"/>
      <c r="D662"/>
      <c r="E662" s="159"/>
      <c r="F662"/>
      <c r="G662"/>
      <c r="H662"/>
      <c r="I662"/>
      <c r="J662" s="159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 s="160"/>
      <c r="AD662" s="160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</row>
    <row r="663" spans="1:66" s="341" customFormat="1" ht="13.5">
      <c r="A663"/>
      <c r="B663"/>
      <c r="C663"/>
      <c r="D663"/>
      <c r="E663" s="159"/>
      <c r="F663"/>
      <c r="G663"/>
      <c r="H663"/>
      <c r="I663"/>
      <c r="J663" s="159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 s="160"/>
      <c r="AD663" s="160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</row>
    <row r="664" spans="1:66" s="341" customFormat="1" ht="13.5">
      <c r="A664"/>
      <c r="B664"/>
      <c r="C664"/>
      <c r="D664"/>
      <c r="E664" s="159"/>
      <c r="F664"/>
      <c r="G664"/>
      <c r="H664"/>
      <c r="I664"/>
      <c r="J664" s="159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 s="160"/>
      <c r="AD664" s="160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</row>
    <row r="665" spans="1:66" s="341" customFormat="1" ht="13.5">
      <c r="A665"/>
      <c r="B665"/>
      <c r="C665"/>
      <c r="D665"/>
      <c r="E665" s="159"/>
      <c r="F665"/>
      <c r="G665"/>
      <c r="H665"/>
      <c r="I665"/>
      <c r="J665" s="159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 s="160"/>
      <c r="AD665" s="160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</row>
    <row r="666" spans="1:66" s="341" customFormat="1" ht="13.5">
      <c r="A666"/>
      <c r="B666"/>
      <c r="C666"/>
      <c r="D666"/>
      <c r="E666" s="159"/>
      <c r="F666"/>
      <c r="G666"/>
      <c r="H666"/>
      <c r="I666"/>
      <c r="J666" s="159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 s="160"/>
      <c r="AD666" s="160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</row>
    <row r="667" spans="1:66" s="341" customFormat="1" ht="13.5">
      <c r="A667"/>
      <c r="B667"/>
      <c r="C667"/>
      <c r="D667"/>
      <c r="E667" s="159"/>
      <c r="F667"/>
      <c r="G667"/>
      <c r="H667"/>
      <c r="I667"/>
      <c r="J667" s="159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 s="160"/>
      <c r="AD667" s="160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</row>
    <row r="668" spans="1:66" s="341" customFormat="1" ht="13.5">
      <c r="A668"/>
      <c r="B668"/>
      <c r="C668"/>
      <c r="D668"/>
      <c r="E668" s="159"/>
      <c r="F668"/>
      <c r="G668"/>
      <c r="H668"/>
      <c r="I668"/>
      <c r="J668" s="159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 s="160"/>
      <c r="AD668" s="160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</row>
    <row r="669" spans="1:66" s="341" customFormat="1" ht="13.5">
      <c r="A669"/>
      <c r="B669"/>
      <c r="C669"/>
      <c r="D669"/>
      <c r="E669" s="159"/>
      <c r="F669"/>
      <c r="G669"/>
      <c r="H669"/>
      <c r="I669"/>
      <c r="J669" s="15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 s="160"/>
      <c r="AD669" s="160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</row>
    <row r="670" spans="1:66" s="341" customFormat="1" ht="13.5">
      <c r="A670"/>
      <c r="B670"/>
      <c r="C670"/>
      <c r="D670"/>
      <c r="E670" s="159"/>
      <c r="F670"/>
      <c r="G670"/>
      <c r="H670"/>
      <c r="I670"/>
      <c r="J670" s="159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 s="160"/>
      <c r="AD670" s="16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</row>
    <row r="671" spans="1:66" s="341" customFormat="1" ht="13.5">
      <c r="A671"/>
      <c r="B671"/>
      <c r="C671"/>
      <c r="D671"/>
      <c r="E671" s="159"/>
      <c r="F671"/>
      <c r="G671"/>
      <c r="H671"/>
      <c r="I671"/>
      <c r="J671" s="159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 s="160"/>
      <c r="AD671" s="160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</row>
    <row r="672" spans="1:66" s="341" customFormat="1" ht="13.5">
      <c r="A672"/>
      <c r="B672"/>
      <c r="C672"/>
      <c r="D672"/>
      <c r="E672" s="159"/>
      <c r="F672"/>
      <c r="G672"/>
      <c r="H672"/>
      <c r="I672"/>
      <c r="J672" s="159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 s="160"/>
      <c r="AD672" s="160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</row>
    <row r="673" spans="1:66" s="341" customFormat="1" ht="13.5">
      <c r="A673"/>
      <c r="B673"/>
      <c r="C673"/>
      <c r="D673"/>
      <c r="E673" s="159"/>
      <c r="F673"/>
      <c r="G673"/>
      <c r="H673"/>
      <c r="I673"/>
      <c r="J673" s="159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 s="160"/>
      <c r="AD673" s="160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</row>
    <row r="674" spans="1:66" s="341" customFormat="1" ht="13.5">
      <c r="A674"/>
      <c r="B674"/>
      <c r="C674"/>
      <c r="D674"/>
      <c r="E674" s="159"/>
      <c r="F674"/>
      <c r="G674"/>
      <c r="H674"/>
      <c r="I674"/>
      <c r="J674" s="159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 s="160"/>
      <c r="AD674" s="160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</row>
    <row r="675" spans="1:66" s="341" customFormat="1" ht="13.5">
      <c r="A675"/>
      <c r="B675"/>
      <c r="C675"/>
      <c r="D675"/>
      <c r="E675" s="159"/>
      <c r="F675"/>
      <c r="G675"/>
      <c r="H675"/>
      <c r="I675"/>
      <c r="J675" s="159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 s="160"/>
      <c r="AD675" s="160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</row>
    <row r="676" spans="1:66" s="341" customFormat="1" ht="13.5">
      <c r="A676"/>
      <c r="B676"/>
      <c r="C676"/>
      <c r="D676"/>
      <c r="E676" s="159"/>
      <c r="F676"/>
      <c r="G676"/>
      <c r="H676"/>
      <c r="I676"/>
      <c r="J676" s="159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 s="160"/>
      <c r="AD676" s="160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</row>
    <row r="677" spans="1:66" s="341" customFormat="1" ht="13.5">
      <c r="A677"/>
      <c r="B677"/>
      <c r="C677"/>
      <c r="D677"/>
      <c r="E677" s="159"/>
      <c r="F677"/>
      <c r="G677"/>
      <c r="H677"/>
      <c r="I677"/>
      <c r="J677" s="159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 s="160"/>
      <c r="AD677" s="160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</row>
    <row r="678" spans="1:66" s="347" customFormat="1" ht="13.5">
      <c r="A678"/>
      <c r="B678"/>
      <c r="C678"/>
      <c r="D678"/>
      <c r="E678" s="159"/>
      <c r="F678"/>
      <c r="G678"/>
      <c r="H678"/>
      <c r="I678"/>
      <c r="J678" s="159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 s="160"/>
      <c r="AD678" s="160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</row>
    <row r="679" spans="1:66" s="341" customFormat="1" ht="13.5">
      <c r="A679"/>
      <c r="B679"/>
      <c r="C679"/>
      <c r="D679"/>
      <c r="E679" s="159"/>
      <c r="F679"/>
      <c r="G679"/>
      <c r="H679"/>
      <c r="I679"/>
      <c r="J679" s="15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 s="160"/>
      <c r="AD679" s="160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</row>
    <row r="680" spans="1:66" s="341" customFormat="1" ht="13.5">
      <c r="A680"/>
      <c r="B680"/>
      <c r="C680"/>
      <c r="D680"/>
      <c r="E680" s="159"/>
      <c r="F680"/>
      <c r="G680"/>
      <c r="H680"/>
      <c r="I680"/>
      <c r="J680" s="159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 s="160"/>
      <c r="AD680" s="16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</row>
    <row r="681" spans="1:66" s="341" customFormat="1" ht="13.5">
      <c r="A681"/>
      <c r="B681"/>
      <c r="C681"/>
      <c r="D681"/>
      <c r="E681" s="159"/>
      <c r="F681"/>
      <c r="G681"/>
      <c r="H681"/>
      <c r="I681"/>
      <c r="J681" s="159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 s="160"/>
      <c r="AD681" s="160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</row>
    <row r="682" spans="1:66" s="341" customFormat="1" ht="13.5">
      <c r="A682"/>
      <c r="B682"/>
      <c r="C682"/>
      <c r="D682"/>
      <c r="E682" s="159"/>
      <c r="F682"/>
      <c r="G682"/>
      <c r="H682"/>
      <c r="I682"/>
      <c r="J682" s="159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 s="160"/>
      <c r="AD682" s="160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</row>
    <row r="683" spans="1:66" s="341" customFormat="1" ht="13.5">
      <c r="A683"/>
      <c r="B683"/>
      <c r="C683"/>
      <c r="D683"/>
      <c r="E683" s="159"/>
      <c r="F683"/>
      <c r="G683"/>
      <c r="H683"/>
      <c r="I683"/>
      <c r="J683" s="159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 s="160"/>
      <c r="AD683" s="160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</row>
    <row r="684" spans="1:66" s="341" customFormat="1" ht="13.5">
      <c r="A684"/>
      <c r="B684"/>
      <c r="C684"/>
      <c r="D684"/>
      <c r="E684" s="159"/>
      <c r="F684"/>
      <c r="G684"/>
      <c r="H684"/>
      <c r="I684"/>
      <c r="J684" s="159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 s="160"/>
      <c r="AD684" s="160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</row>
    <row r="685" spans="1:66" s="341" customFormat="1" ht="13.5">
      <c r="A685"/>
      <c r="B685"/>
      <c r="C685"/>
      <c r="D685"/>
      <c r="E685" s="159"/>
      <c r="F685"/>
      <c r="G685"/>
      <c r="H685"/>
      <c r="I685"/>
      <c r="J685" s="159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 s="160"/>
      <c r="AD685" s="160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</row>
    <row r="686" spans="1:66" s="341" customFormat="1" ht="13.5">
      <c r="A686"/>
      <c r="B686"/>
      <c r="C686"/>
      <c r="D686"/>
      <c r="E686" s="159"/>
      <c r="F686"/>
      <c r="G686"/>
      <c r="H686"/>
      <c r="I686"/>
      <c r="J686" s="159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 s="160"/>
      <c r="AD686" s="160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</row>
    <row r="687" spans="1:66" s="341" customFormat="1" ht="13.5">
      <c r="A687"/>
      <c r="B687"/>
      <c r="C687"/>
      <c r="D687"/>
      <c r="E687" s="159"/>
      <c r="F687"/>
      <c r="G687"/>
      <c r="H687"/>
      <c r="I687"/>
      <c r="J687" s="159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 s="160"/>
      <c r="AD687" s="160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</row>
    <row r="688" spans="1:66" s="341" customFormat="1" ht="13.5">
      <c r="A688"/>
      <c r="B688"/>
      <c r="C688"/>
      <c r="D688"/>
      <c r="E688" s="159"/>
      <c r="F688"/>
      <c r="G688"/>
      <c r="H688"/>
      <c r="I688"/>
      <c r="J688" s="159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 s="160"/>
      <c r="AD688" s="160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</row>
    <row r="689" spans="1:66" s="341" customFormat="1" ht="13.5">
      <c r="A689"/>
      <c r="B689"/>
      <c r="C689"/>
      <c r="D689"/>
      <c r="E689" s="159"/>
      <c r="F689"/>
      <c r="G689"/>
      <c r="H689"/>
      <c r="I689"/>
      <c r="J689" s="15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 s="160"/>
      <c r="AD689" s="160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</row>
    <row r="690" spans="1:66" s="339" customFormat="1" ht="13.5">
      <c r="A690"/>
      <c r="B690"/>
      <c r="C690"/>
      <c r="D690"/>
      <c r="E690" s="159"/>
      <c r="F690"/>
      <c r="G690"/>
      <c r="H690"/>
      <c r="I690"/>
      <c r="J690" s="159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 s="160"/>
      <c r="AD690" s="16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</row>
    <row r="691" spans="1:66" s="341" customFormat="1" ht="13.5">
      <c r="A691"/>
      <c r="B691"/>
      <c r="C691"/>
      <c r="D691"/>
      <c r="E691" s="159"/>
      <c r="F691"/>
      <c r="G691"/>
      <c r="H691"/>
      <c r="I691"/>
      <c r="J691" s="159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 s="160"/>
      <c r="AD691" s="160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</row>
    <row r="692" spans="1:66" s="346" customFormat="1" ht="13.5">
      <c r="A692"/>
      <c r="B692"/>
      <c r="C692"/>
      <c r="D692"/>
      <c r="E692" s="159"/>
      <c r="F692"/>
      <c r="G692"/>
      <c r="H692"/>
      <c r="I692"/>
      <c r="J692" s="159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 s="160"/>
      <c r="AD692" s="160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</row>
    <row r="693" spans="1:66" s="341" customFormat="1" ht="13.5">
      <c r="A693"/>
      <c r="B693"/>
      <c r="C693"/>
      <c r="D693"/>
      <c r="E693" s="159"/>
      <c r="F693"/>
      <c r="G693"/>
      <c r="H693"/>
      <c r="I693"/>
      <c r="J693" s="159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 s="160"/>
      <c r="AD693" s="160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</row>
    <row r="694" spans="1:66" s="341" customFormat="1" ht="13.5">
      <c r="A694"/>
      <c r="B694"/>
      <c r="C694"/>
      <c r="D694"/>
      <c r="E694" s="159"/>
      <c r="F694"/>
      <c r="G694"/>
      <c r="H694"/>
      <c r="I694"/>
      <c r="J694" s="159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 s="160"/>
      <c r="AD694" s="160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</row>
    <row r="695" spans="1:66" s="341" customFormat="1" ht="13.5">
      <c r="A695"/>
      <c r="B695"/>
      <c r="C695"/>
      <c r="D695"/>
      <c r="E695" s="159"/>
      <c r="F695"/>
      <c r="G695"/>
      <c r="H695"/>
      <c r="I695"/>
      <c r="J695" s="159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 s="160"/>
      <c r="AD695" s="160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</row>
    <row r="696" spans="1:66" s="341" customFormat="1" ht="13.5">
      <c r="A696"/>
      <c r="B696"/>
      <c r="C696"/>
      <c r="D696"/>
      <c r="E696" s="159"/>
      <c r="F696"/>
      <c r="G696"/>
      <c r="H696"/>
      <c r="I696"/>
      <c r="J696" s="159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 s="160"/>
      <c r="AD696" s="160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</row>
    <row r="697" spans="1:66" s="341" customFormat="1" ht="13.5">
      <c r="A697"/>
      <c r="B697"/>
      <c r="C697"/>
      <c r="D697"/>
      <c r="E697" s="159"/>
      <c r="F697"/>
      <c r="G697"/>
      <c r="H697"/>
      <c r="I697"/>
      <c r="J697" s="159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 s="160"/>
      <c r="AD697" s="160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</row>
    <row r="698" spans="1:66" s="341" customFormat="1" ht="13.5">
      <c r="A698"/>
      <c r="B698"/>
      <c r="C698"/>
      <c r="D698"/>
      <c r="E698" s="159"/>
      <c r="F698"/>
      <c r="G698"/>
      <c r="H698"/>
      <c r="I698"/>
      <c r="J698" s="159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 s="160"/>
      <c r="AD698" s="160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</row>
    <row r="699" spans="1:66" s="341" customFormat="1" ht="13.5">
      <c r="A699"/>
      <c r="B699"/>
      <c r="C699"/>
      <c r="D699"/>
      <c r="E699" s="159"/>
      <c r="F699"/>
      <c r="G699"/>
      <c r="H699"/>
      <c r="I699"/>
      <c r="J699" s="15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 s="160"/>
      <c r="AD699" s="160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</row>
    <row r="700" spans="1:66" s="341" customFormat="1" ht="13.5">
      <c r="A700"/>
      <c r="B700"/>
      <c r="C700"/>
      <c r="D700"/>
      <c r="E700" s="159"/>
      <c r="F700"/>
      <c r="G700"/>
      <c r="H700"/>
      <c r="I700"/>
      <c r="J700" s="159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 s="160"/>
      <c r="AD700" s="16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</row>
    <row r="701" spans="1:66" s="341" customFormat="1" ht="13.5">
      <c r="A701"/>
      <c r="B701"/>
      <c r="C701"/>
      <c r="D701"/>
      <c r="E701" s="159"/>
      <c r="F701"/>
      <c r="G701"/>
      <c r="H701"/>
      <c r="I701"/>
      <c r="J701" s="159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 s="160"/>
      <c r="AD701" s="160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</row>
    <row r="702" spans="1:66" s="341" customFormat="1" ht="13.5">
      <c r="A702"/>
      <c r="B702"/>
      <c r="C702"/>
      <c r="D702"/>
      <c r="E702" s="159"/>
      <c r="F702"/>
      <c r="G702"/>
      <c r="H702"/>
      <c r="I702"/>
      <c r="J702" s="159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 s="160"/>
      <c r="AD702" s="160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</row>
    <row r="703" spans="1:66" s="341" customFormat="1" ht="13.5">
      <c r="A703"/>
      <c r="B703"/>
      <c r="C703"/>
      <c r="D703"/>
      <c r="E703" s="159"/>
      <c r="F703"/>
      <c r="G703"/>
      <c r="H703"/>
      <c r="I703"/>
      <c r="J703" s="159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 s="160"/>
      <c r="AD703" s="160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</row>
    <row r="704" spans="1:66" s="341" customFormat="1" ht="13.5">
      <c r="A704"/>
      <c r="B704"/>
      <c r="C704"/>
      <c r="D704"/>
      <c r="E704" s="159"/>
      <c r="F704"/>
      <c r="G704"/>
      <c r="H704"/>
      <c r="I704"/>
      <c r="J704" s="159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 s="160"/>
      <c r="AD704" s="160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</row>
    <row r="705" spans="1:66" s="341" customFormat="1" ht="13.5">
      <c r="A705"/>
      <c r="B705"/>
      <c r="C705"/>
      <c r="D705"/>
      <c r="E705" s="159"/>
      <c r="F705"/>
      <c r="G705"/>
      <c r="H705"/>
      <c r="I705"/>
      <c r="J705" s="159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 s="160"/>
      <c r="AD705" s="160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</row>
    <row r="706" spans="1:66" s="341" customFormat="1" ht="13.5">
      <c r="A706"/>
      <c r="B706"/>
      <c r="C706"/>
      <c r="D706"/>
      <c r="E706" s="159"/>
      <c r="F706"/>
      <c r="G706"/>
      <c r="H706"/>
      <c r="I706"/>
      <c r="J706" s="159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 s="160"/>
      <c r="AD706" s="160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</row>
    <row r="707" spans="1:66" s="346" customFormat="1" ht="13.5">
      <c r="A707"/>
      <c r="B707"/>
      <c r="C707"/>
      <c r="D707"/>
      <c r="E707" s="159"/>
      <c r="F707"/>
      <c r="G707"/>
      <c r="H707"/>
      <c r="I707"/>
      <c r="J707" s="159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 s="160"/>
      <c r="AD707" s="160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</row>
    <row r="708" spans="1:66" s="341" customFormat="1" ht="13.5">
      <c r="A708"/>
      <c r="B708"/>
      <c r="C708"/>
      <c r="D708"/>
      <c r="E708" s="159"/>
      <c r="F708"/>
      <c r="G708"/>
      <c r="H708"/>
      <c r="I708"/>
      <c r="J708" s="159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 s="160"/>
      <c r="AD708" s="160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</row>
    <row r="709" spans="1:66" s="341" customFormat="1" ht="13.5">
      <c r="A709"/>
      <c r="B709"/>
      <c r="C709"/>
      <c r="D709"/>
      <c r="E709" s="159"/>
      <c r="F709"/>
      <c r="G709"/>
      <c r="H709"/>
      <c r="I709"/>
      <c r="J709" s="15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 s="160"/>
      <c r="AD709" s="160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</row>
    <row r="710" spans="1:66" s="341" customFormat="1" ht="13.5">
      <c r="A710"/>
      <c r="B710"/>
      <c r="C710"/>
      <c r="D710"/>
      <c r="E710" s="159"/>
      <c r="F710"/>
      <c r="G710"/>
      <c r="H710"/>
      <c r="I710"/>
      <c r="J710" s="159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 s="160"/>
      <c r="AD710" s="16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</row>
    <row r="711" spans="1:66" s="341" customFormat="1" ht="13.5">
      <c r="A711"/>
      <c r="B711"/>
      <c r="C711"/>
      <c r="D711"/>
      <c r="E711" s="159"/>
      <c r="F711"/>
      <c r="G711"/>
      <c r="H711"/>
      <c r="I711"/>
      <c r="J711" s="159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 s="160"/>
      <c r="AD711" s="160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</row>
    <row r="712" spans="1:66" s="341" customFormat="1" ht="13.5">
      <c r="A712"/>
      <c r="B712"/>
      <c r="C712"/>
      <c r="D712"/>
      <c r="E712" s="159"/>
      <c r="F712"/>
      <c r="G712"/>
      <c r="H712"/>
      <c r="I712"/>
      <c r="J712" s="159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 s="160"/>
      <c r="AD712" s="160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</row>
    <row r="713" spans="1:66" s="341" customFormat="1" ht="13.5">
      <c r="A713"/>
      <c r="B713"/>
      <c r="C713"/>
      <c r="D713"/>
      <c r="E713" s="159"/>
      <c r="F713"/>
      <c r="G713"/>
      <c r="H713"/>
      <c r="I713"/>
      <c r="J713" s="159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 s="160"/>
      <c r="AD713" s="160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</row>
    <row r="714" spans="1:66" s="341" customFormat="1" ht="13.5">
      <c r="A714"/>
      <c r="B714"/>
      <c r="C714"/>
      <c r="D714"/>
      <c r="E714" s="159"/>
      <c r="F714"/>
      <c r="G714"/>
      <c r="H714"/>
      <c r="I714"/>
      <c r="J714" s="159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 s="160"/>
      <c r="AD714" s="160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</row>
    <row r="715" spans="1:66" s="346" customFormat="1" ht="13.5">
      <c r="A715"/>
      <c r="B715"/>
      <c r="C715"/>
      <c r="D715"/>
      <c r="E715" s="159"/>
      <c r="F715"/>
      <c r="G715"/>
      <c r="H715"/>
      <c r="I715"/>
      <c r="J715" s="159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 s="160"/>
      <c r="AD715" s="160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</row>
    <row r="716" spans="1:66" s="348" customFormat="1" ht="13.5">
      <c r="A716"/>
      <c r="B716"/>
      <c r="C716"/>
      <c r="D716"/>
      <c r="E716" s="159"/>
      <c r="F716"/>
      <c r="G716"/>
      <c r="H716"/>
      <c r="I716"/>
      <c r="J716" s="159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 s="160"/>
      <c r="AD716" s="160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</row>
    <row r="717" spans="1:66" s="348" customFormat="1" ht="13.5">
      <c r="A717"/>
      <c r="B717"/>
      <c r="C717"/>
      <c r="D717"/>
      <c r="E717" s="159"/>
      <c r="F717"/>
      <c r="G717"/>
      <c r="H717"/>
      <c r="I717"/>
      <c r="J717" s="159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 s="160"/>
      <c r="AD717" s="160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</row>
    <row r="718" spans="1:66" s="348" customFormat="1" ht="13.5">
      <c r="A718"/>
      <c r="B718"/>
      <c r="C718"/>
      <c r="D718"/>
      <c r="E718" s="159"/>
      <c r="F718"/>
      <c r="G718"/>
      <c r="H718"/>
      <c r="I718"/>
      <c r="J718" s="159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 s="160"/>
      <c r="AD718" s="160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</row>
    <row r="719" spans="1:66" s="348" customFormat="1" ht="13.5">
      <c r="A719"/>
      <c r="B719"/>
      <c r="C719"/>
      <c r="D719"/>
      <c r="E719" s="159"/>
      <c r="F719"/>
      <c r="G719"/>
      <c r="H719"/>
      <c r="I719"/>
      <c r="J719" s="15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 s="160"/>
      <c r="AD719" s="160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</row>
    <row r="720" spans="1:66" s="341" customFormat="1" ht="13.5">
      <c r="A720"/>
      <c r="B720"/>
      <c r="C720"/>
      <c r="D720"/>
      <c r="E720" s="159"/>
      <c r="F720"/>
      <c r="G720"/>
      <c r="H720"/>
      <c r="I720"/>
      <c r="J720" s="159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 s="160"/>
      <c r="AD720" s="16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</row>
    <row r="721" spans="1:66" s="341" customFormat="1" ht="13.5">
      <c r="A721"/>
      <c r="B721"/>
      <c r="C721"/>
      <c r="D721"/>
      <c r="E721" s="159"/>
      <c r="F721"/>
      <c r="G721"/>
      <c r="H721"/>
      <c r="I721"/>
      <c r="J721" s="159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 s="160"/>
      <c r="AD721" s="160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</row>
    <row r="722" spans="1:66" s="341" customFormat="1" ht="13.5">
      <c r="A722"/>
      <c r="B722"/>
      <c r="C722"/>
      <c r="D722"/>
      <c r="E722" s="159"/>
      <c r="F722"/>
      <c r="G722"/>
      <c r="H722"/>
      <c r="I722"/>
      <c r="J722" s="159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 s="160"/>
      <c r="AD722" s="160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</row>
    <row r="723" spans="1:66" s="341" customFormat="1" ht="13.5">
      <c r="A723"/>
      <c r="B723"/>
      <c r="C723"/>
      <c r="D723"/>
      <c r="E723" s="159"/>
      <c r="F723"/>
      <c r="G723"/>
      <c r="H723"/>
      <c r="I723"/>
      <c r="J723" s="159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 s="160"/>
      <c r="AD723" s="160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</row>
    <row r="724" spans="1:66" s="341" customFormat="1" ht="13.5">
      <c r="A724"/>
      <c r="B724"/>
      <c r="C724"/>
      <c r="D724"/>
      <c r="E724" s="159"/>
      <c r="F724"/>
      <c r="G724"/>
      <c r="H724"/>
      <c r="I724"/>
      <c r="J724" s="159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 s="160"/>
      <c r="AD724" s="160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</row>
    <row r="725" spans="1:66" s="341" customFormat="1" ht="13.5">
      <c r="A725"/>
      <c r="B725"/>
      <c r="C725"/>
      <c r="D725"/>
      <c r="E725" s="159"/>
      <c r="F725"/>
      <c r="G725"/>
      <c r="H725"/>
      <c r="I725"/>
      <c r="J725" s="159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 s="160"/>
      <c r="AD725" s="160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</row>
    <row r="726" spans="1:66" s="341" customFormat="1" ht="13.5">
      <c r="A726"/>
      <c r="B726"/>
      <c r="C726"/>
      <c r="D726"/>
      <c r="E726" s="159"/>
      <c r="F726"/>
      <c r="G726"/>
      <c r="H726"/>
      <c r="I726"/>
      <c r="J726" s="159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 s="160"/>
      <c r="AD726" s="160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</row>
    <row r="727" spans="1:66" s="341" customFormat="1" ht="13.5">
      <c r="A727"/>
      <c r="B727"/>
      <c r="C727"/>
      <c r="D727"/>
      <c r="E727" s="159"/>
      <c r="F727"/>
      <c r="G727"/>
      <c r="H727"/>
      <c r="I727"/>
      <c r="J727" s="159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 s="160"/>
      <c r="AD727" s="160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</row>
    <row r="728" spans="1:66" s="341" customFormat="1" ht="13.5">
      <c r="A728"/>
      <c r="B728"/>
      <c r="C728"/>
      <c r="D728"/>
      <c r="E728" s="159"/>
      <c r="F728"/>
      <c r="G728"/>
      <c r="H728"/>
      <c r="I728"/>
      <c r="J728" s="159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 s="160"/>
      <c r="AD728" s="160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</row>
    <row r="729" spans="1:66" s="341" customFormat="1" ht="13.5">
      <c r="A729"/>
      <c r="B729"/>
      <c r="C729"/>
      <c r="D729"/>
      <c r="E729" s="159"/>
      <c r="F729"/>
      <c r="G729"/>
      <c r="H729"/>
      <c r="I729"/>
      <c r="J729" s="15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 s="160"/>
      <c r="AD729" s="160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</row>
    <row r="730" spans="1:66" s="341" customFormat="1" ht="13.5">
      <c r="A730"/>
      <c r="B730"/>
      <c r="C730"/>
      <c r="D730"/>
      <c r="E730" s="159"/>
      <c r="F730"/>
      <c r="G730"/>
      <c r="H730"/>
      <c r="I730"/>
      <c r="J730" s="159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 s="160"/>
      <c r="AD730" s="16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</row>
    <row r="731" spans="1:66" s="341" customFormat="1" ht="13.5">
      <c r="A731"/>
      <c r="B731"/>
      <c r="C731"/>
      <c r="D731"/>
      <c r="E731" s="159"/>
      <c r="F731"/>
      <c r="G731"/>
      <c r="H731"/>
      <c r="I731"/>
      <c r="J731" s="159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 s="160"/>
      <c r="AD731" s="160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</row>
    <row r="732" spans="1:66" s="341" customFormat="1" ht="13.5">
      <c r="A732"/>
      <c r="B732"/>
      <c r="C732"/>
      <c r="D732"/>
      <c r="E732" s="159"/>
      <c r="F732"/>
      <c r="G732"/>
      <c r="H732"/>
      <c r="I732"/>
      <c r="J732" s="159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 s="160"/>
      <c r="AD732" s="160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</row>
    <row r="733" spans="1:66" s="346" customFormat="1" ht="13.5">
      <c r="A733"/>
      <c r="B733"/>
      <c r="C733"/>
      <c r="D733"/>
      <c r="E733" s="159"/>
      <c r="F733"/>
      <c r="G733"/>
      <c r="H733"/>
      <c r="I733"/>
      <c r="J733" s="159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 s="160"/>
      <c r="AD733" s="160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</row>
    <row r="734" spans="1:66" s="341" customFormat="1" ht="13.5">
      <c r="A734"/>
      <c r="B734"/>
      <c r="C734"/>
      <c r="D734"/>
      <c r="E734" s="159"/>
      <c r="F734"/>
      <c r="G734"/>
      <c r="H734"/>
      <c r="I734"/>
      <c r="J734" s="159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 s="160"/>
      <c r="AD734" s="160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</row>
    <row r="735" spans="1:66" s="341" customFormat="1" ht="13.5">
      <c r="A735"/>
      <c r="B735"/>
      <c r="C735"/>
      <c r="D735"/>
      <c r="E735" s="159"/>
      <c r="F735"/>
      <c r="G735"/>
      <c r="H735"/>
      <c r="I735"/>
      <c r="J735" s="159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 s="160"/>
      <c r="AD735" s="160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</row>
    <row r="736" spans="1:66" s="341" customFormat="1" ht="13.5">
      <c r="A736"/>
      <c r="B736"/>
      <c r="C736"/>
      <c r="D736"/>
      <c r="E736" s="159"/>
      <c r="F736"/>
      <c r="G736"/>
      <c r="H736"/>
      <c r="I736"/>
      <c r="J736" s="159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 s="160"/>
      <c r="AD736" s="160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</row>
    <row r="737" spans="1:66" s="341" customFormat="1" ht="13.5">
      <c r="A737"/>
      <c r="B737"/>
      <c r="C737"/>
      <c r="D737"/>
      <c r="E737" s="159"/>
      <c r="F737"/>
      <c r="G737"/>
      <c r="H737"/>
      <c r="I737"/>
      <c r="J737" s="159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 s="160"/>
      <c r="AD737" s="160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</row>
    <row r="738" spans="1:66" s="341" customFormat="1" ht="13.5">
      <c r="A738"/>
      <c r="B738"/>
      <c r="C738"/>
      <c r="D738"/>
      <c r="E738" s="159"/>
      <c r="F738"/>
      <c r="G738"/>
      <c r="H738"/>
      <c r="I738"/>
      <c r="J738" s="159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 s="160"/>
      <c r="AD738" s="160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</row>
    <row r="739" spans="1:66" s="341" customFormat="1" ht="13.5">
      <c r="A739"/>
      <c r="B739"/>
      <c r="C739"/>
      <c r="D739"/>
      <c r="E739" s="159"/>
      <c r="F739"/>
      <c r="G739"/>
      <c r="H739"/>
      <c r="I739"/>
      <c r="J739" s="15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 s="160"/>
      <c r="AD739" s="160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</row>
    <row r="740" spans="1:66" s="341" customFormat="1" ht="13.5">
      <c r="A740"/>
      <c r="B740"/>
      <c r="C740"/>
      <c r="D740"/>
      <c r="E740" s="159"/>
      <c r="F740"/>
      <c r="G740"/>
      <c r="H740"/>
      <c r="I740"/>
      <c r="J740" s="159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 s="160"/>
      <c r="AD740" s="16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</row>
    <row r="741" spans="1:66" s="341" customFormat="1" ht="13.5">
      <c r="A741"/>
      <c r="B741"/>
      <c r="C741"/>
      <c r="D741"/>
      <c r="E741" s="159"/>
      <c r="F741"/>
      <c r="G741"/>
      <c r="H741"/>
      <c r="I741"/>
      <c r="J741" s="159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 s="160"/>
      <c r="AD741" s="160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</row>
    <row r="742" spans="1:66" s="341" customFormat="1" ht="13.5">
      <c r="A742"/>
      <c r="B742"/>
      <c r="C742"/>
      <c r="D742"/>
      <c r="E742" s="159"/>
      <c r="F742"/>
      <c r="G742"/>
      <c r="H742"/>
      <c r="I742"/>
      <c r="J742" s="159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 s="160"/>
      <c r="AD742" s="160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</row>
    <row r="743" spans="1:66" s="341" customFormat="1" ht="13.5">
      <c r="A743"/>
      <c r="B743"/>
      <c r="C743"/>
      <c r="D743"/>
      <c r="E743" s="159"/>
      <c r="F743"/>
      <c r="G743"/>
      <c r="H743"/>
      <c r="I743"/>
      <c r="J743" s="159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 s="160"/>
      <c r="AD743" s="160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</row>
    <row r="744" spans="1:66" s="341" customFormat="1" ht="13.5">
      <c r="A744"/>
      <c r="B744"/>
      <c r="C744"/>
      <c r="D744"/>
      <c r="E744" s="159"/>
      <c r="F744"/>
      <c r="G744"/>
      <c r="H744"/>
      <c r="I744"/>
      <c r="J744" s="159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 s="160"/>
      <c r="AD744" s="160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</row>
    <row r="745" spans="1:66" s="341" customFormat="1" ht="13.5">
      <c r="A745"/>
      <c r="B745"/>
      <c r="C745"/>
      <c r="D745"/>
      <c r="E745" s="159"/>
      <c r="F745"/>
      <c r="G745"/>
      <c r="H745"/>
      <c r="I745"/>
      <c r="J745" s="159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 s="160"/>
      <c r="AD745" s="160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</row>
    <row r="746" spans="1:66" s="341" customFormat="1" ht="13.5">
      <c r="A746"/>
      <c r="B746"/>
      <c r="C746"/>
      <c r="D746"/>
      <c r="E746" s="159"/>
      <c r="F746"/>
      <c r="G746"/>
      <c r="H746"/>
      <c r="I746"/>
      <c r="J746" s="159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 s="160"/>
      <c r="AD746" s="160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</row>
    <row r="747" spans="1:66" s="341" customFormat="1" ht="13.5">
      <c r="A747"/>
      <c r="B747"/>
      <c r="C747"/>
      <c r="D747"/>
      <c r="E747" s="159"/>
      <c r="F747"/>
      <c r="G747"/>
      <c r="H747"/>
      <c r="I747"/>
      <c r="J747" s="159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 s="160"/>
      <c r="AD747" s="160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</row>
    <row r="748" spans="1:66" s="341" customFormat="1" ht="13.5">
      <c r="A748"/>
      <c r="B748"/>
      <c r="C748"/>
      <c r="D748"/>
      <c r="E748" s="159"/>
      <c r="F748"/>
      <c r="G748"/>
      <c r="H748"/>
      <c r="I748"/>
      <c r="J748" s="159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 s="160"/>
      <c r="AD748" s="160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</row>
    <row r="749" spans="1:66" s="341" customFormat="1" ht="13.5">
      <c r="A749"/>
      <c r="B749"/>
      <c r="C749"/>
      <c r="D749"/>
      <c r="E749" s="159"/>
      <c r="F749"/>
      <c r="G749"/>
      <c r="H749"/>
      <c r="I749"/>
      <c r="J749" s="15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 s="160"/>
      <c r="AD749" s="160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</row>
    <row r="750" spans="1:66" s="341" customFormat="1" ht="13.5">
      <c r="A750"/>
      <c r="B750"/>
      <c r="C750"/>
      <c r="D750"/>
      <c r="E750" s="159"/>
      <c r="F750"/>
      <c r="G750"/>
      <c r="H750"/>
      <c r="I750"/>
      <c r="J750" s="159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 s="160"/>
      <c r="AD750" s="16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</row>
    <row r="751" spans="1:66" s="341" customFormat="1" ht="13.5">
      <c r="A751"/>
      <c r="B751"/>
      <c r="C751"/>
      <c r="D751"/>
      <c r="E751" s="159"/>
      <c r="F751"/>
      <c r="G751"/>
      <c r="H751"/>
      <c r="I751"/>
      <c r="J751" s="159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 s="160"/>
      <c r="AD751" s="160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</row>
    <row r="752" spans="1:66" s="341" customFormat="1" ht="13.5">
      <c r="A752"/>
      <c r="B752"/>
      <c r="C752"/>
      <c r="D752"/>
      <c r="E752" s="159"/>
      <c r="F752"/>
      <c r="G752"/>
      <c r="H752"/>
      <c r="I752"/>
      <c r="J752" s="159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 s="160"/>
      <c r="AD752" s="160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</row>
    <row r="753" spans="1:66" s="341" customFormat="1" ht="13.5">
      <c r="A753"/>
      <c r="B753"/>
      <c r="C753"/>
      <c r="D753"/>
      <c r="E753" s="159"/>
      <c r="F753"/>
      <c r="G753"/>
      <c r="H753"/>
      <c r="I753"/>
      <c r="J753" s="159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 s="160"/>
      <c r="AD753" s="160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</row>
    <row r="754" spans="1:66" s="341" customFormat="1" ht="13.5">
      <c r="A754"/>
      <c r="B754"/>
      <c r="C754"/>
      <c r="D754"/>
      <c r="E754" s="159"/>
      <c r="F754"/>
      <c r="G754"/>
      <c r="H754"/>
      <c r="I754"/>
      <c r="J754" s="159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 s="160"/>
      <c r="AD754" s="160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</row>
    <row r="755" spans="1:66" s="341" customFormat="1" ht="13.5">
      <c r="A755"/>
      <c r="B755"/>
      <c r="C755"/>
      <c r="D755"/>
      <c r="E755" s="159"/>
      <c r="F755"/>
      <c r="G755"/>
      <c r="H755"/>
      <c r="I755"/>
      <c r="J755" s="159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 s="160"/>
      <c r="AD755" s="160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</row>
    <row r="756" spans="1:66" s="341" customFormat="1" ht="13.5">
      <c r="A756"/>
      <c r="B756"/>
      <c r="C756"/>
      <c r="D756"/>
      <c r="E756" s="159"/>
      <c r="F756"/>
      <c r="G756"/>
      <c r="H756"/>
      <c r="I756"/>
      <c r="J756" s="159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 s="160"/>
      <c r="AD756" s="160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</row>
    <row r="757" spans="1:66" s="341" customFormat="1" ht="13.5">
      <c r="A757"/>
      <c r="B757"/>
      <c r="C757"/>
      <c r="D757"/>
      <c r="E757" s="159"/>
      <c r="F757"/>
      <c r="G757"/>
      <c r="H757"/>
      <c r="I757"/>
      <c r="J757" s="159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 s="160"/>
      <c r="AD757" s="160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</row>
    <row r="758" spans="1:66" s="341" customFormat="1" ht="13.5">
      <c r="A758"/>
      <c r="B758"/>
      <c r="C758"/>
      <c r="D758"/>
      <c r="E758" s="159"/>
      <c r="F758"/>
      <c r="G758"/>
      <c r="H758"/>
      <c r="I758"/>
      <c r="J758" s="159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 s="160"/>
      <c r="AD758" s="160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</row>
    <row r="759" spans="1:66" s="341" customFormat="1" ht="13.5">
      <c r="A759"/>
      <c r="B759"/>
      <c r="C759"/>
      <c r="D759"/>
      <c r="E759" s="159"/>
      <c r="F759"/>
      <c r="G759"/>
      <c r="H759"/>
      <c r="I759"/>
      <c r="J759" s="1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 s="160"/>
      <c r="AD759" s="160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</row>
    <row r="760" spans="1:66" s="341" customFormat="1" ht="13.5">
      <c r="A760"/>
      <c r="B760"/>
      <c r="C760"/>
      <c r="D760"/>
      <c r="E760" s="159"/>
      <c r="F760"/>
      <c r="G760"/>
      <c r="H760"/>
      <c r="I760"/>
      <c r="J760" s="159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 s="160"/>
      <c r="AD760" s="1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</row>
    <row r="761" spans="1:66" s="341" customFormat="1" ht="13.5">
      <c r="A761"/>
      <c r="B761"/>
      <c r="C761"/>
      <c r="D761"/>
      <c r="E761" s="159"/>
      <c r="F761"/>
      <c r="G761"/>
      <c r="H761"/>
      <c r="I761"/>
      <c r="J761" s="159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 s="160"/>
      <c r="AD761" s="160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</row>
    <row r="762" spans="1:66" s="341" customFormat="1" ht="13.5">
      <c r="A762"/>
      <c r="B762"/>
      <c r="C762"/>
      <c r="D762"/>
      <c r="E762" s="159"/>
      <c r="F762"/>
      <c r="G762"/>
      <c r="H762"/>
      <c r="I762"/>
      <c r="J762" s="159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 s="160"/>
      <c r="AD762" s="160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</row>
    <row r="763" spans="1:66" s="341" customFormat="1" ht="13.5">
      <c r="A763"/>
      <c r="B763"/>
      <c r="C763"/>
      <c r="D763"/>
      <c r="E763" s="159"/>
      <c r="F763"/>
      <c r="G763"/>
      <c r="H763"/>
      <c r="I763"/>
      <c r="J763" s="159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 s="160"/>
      <c r="AD763" s="160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</row>
    <row r="764" spans="1:66" s="341" customFormat="1" ht="13.5">
      <c r="A764"/>
      <c r="B764"/>
      <c r="C764"/>
      <c r="D764"/>
      <c r="E764" s="159"/>
      <c r="F764"/>
      <c r="G764"/>
      <c r="H764"/>
      <c r="I764"/>
      <c r="J764" s="159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 s="160"/>
      <c r="AD764" s="160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</row>
    <row r="765" spans="1:66" s="341" customFormat="1" ht="13.5">
      <c r="A765"/>
      <c r="B765"/>
      <c r="C765"/>
      <c r="D765"/>
      <c r="E765" s="159"/>
      <c r="F765"/>
      <c r="G765"/>
      <c r="H765"/>
      <c r="I765"/>
      <c r="J765" s="159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 s="160"/>
      <c r="AD765" s="160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</row>
    <row r="766" spans="1:66" s="341" customFormat="1" ht="13.5">
      <c r="A766"/>
      <c r="B766"/>
      <c r="C766"/>
      <c r="D766"/>
      <c r="E766" s="159"/>
      <c r="F766"/>
      <c r="G766"/>
      <c r="H766"/>
      <c r="I766"/>
      <c r="J766" s="159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 s="160"/>
      <c r="AD766" s="160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</row>
    <row r="767" spans="1:66" s="341" customFormat="1" ht="13.5">
      <c r="A767"/>
      <c r="B767"/>
      <c r="C767"/>
      <c r="D767"/>
      <c r="E767" s="159"/>
      <c r="F767"/>
      <c r="G767"/>
      <c r="H767"/>
      <c r="I767"/>
      <c r="J767" s="159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 s="160"/>
      <c r="AD767" s="160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</row>
    <row r="768" spans="1:66" s="341" customFormat="1" ht="13.5">
      <c r="A768"/>
      <c r="B768"/>
      <c r="C768"/>
      <c r="D768"/>
      <c r="E768" s="159"/>
      <c r="F768"/>
      <c r="G768"/>
      <c r="H768"/>
      <c r="I768"/>
      <c r="J768" s="159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 s="160"/>
      <c r="AD768" s="160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</row>
    <row r="769" spans="1:66" s="341" customFormat="1" ht="13.5">
      <c r="A769"/>
      <c r="B769"/>
      <c r="C769"/>
      <c r="D769"/>
      <c r="E769" s="159"/>
      <c r="F769"/>
      <c r="G769"/>
      <c r="H769"/>
      <c r="I769"/>
      <c r="J769" s="15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 s="160"/>
      <c r="AD769" s="160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</row>
    <row r="770" spans="1:66" s="341" customFormat="1" ht="13.5">
      <c r="A770"/>
      <c r="B770"/>
      <c r="C770"/>
      <c r="D770"/>
      <c r="E770" s="159"/>
      <c r="F770"/>
      <c r="G770"/>
      <c r="H770"/>
      <c r="I770"/>
      <c r="J770" s="159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 s="160"/>
      <c r="AD770" s="16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</row>
    <row r="771" spans="1:66" s="341" customFormat="1" ht="13.5">
      <c r="A771"/>
      <c r="B771"/>
      <c r="C771"/>
      <c r="D771"/>
      <c r="E771" s="159"/>
      <c r="F771"/>
      <c r="G771"/>
      <c r="H771"/>
      <c r="I771"/>
      <c r="J771" s="159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 s="160"/>
      <c r="AD771" s="160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</row>
    <row r="772" spans="1:66" s="341" customFormat="1" ht="13.5">
      <c r="A772"/>
      <c r="B772"/>
      <c r="C772"/>
      <c r="D772"/>
      <c r="E772" s="159"/>
      <c r="F772"/>
      <c r="G772"/>
      <c r="H772"/>
      <c r="I772"/>
      <c r="J772" s="159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 s="160"/>
      <c r="AD772" s="160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</row>
    <row r="773" spans="1:66" s="341" customFormat="1" ht="13.5">
      <c r="A773"/>
      <c r="B773"/>
      <c r="C773"/>
      <c r="D773"/>
      <c r="E773" s="159"/>
      <c r="F773"/>
      <c r="G773"/>
      <c r="H773"/>
      <c r="I773"/>
      <c r="J773" s="159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 s="160"/>
      <c r="AD773" s="160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</row>
    <row r="774" spans="1:66" s="341" customFormat="1" ht="13.5">
      <c r="A774"/>
      <c r="B774"/>
      <c r="C774"/>
      <c r="D774"/>
      <c r="E774" s="159"/>
      <c r="F774"/>
      <c r="G774"/>
      <c r="H774"/>
      <c r="I774"/>
      <c r="J774" s="159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 s="160"/>
      <c r="AD774" s="160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</row>
    <row r="775" spans="1:66" s="341" customFormat="1" ht="13.5">
      <c r="A775"/>
      <c r="B775"/>
      <c r="C775"/>
      <c r="D775"/>
      <c r="E775" s="159"/>
      <c r="F775"/>
      <c r="G775"/>
      <c r="H775"/>
      <c r="I775"/>
      <c r="J775" s="159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 s="160"/>
      <c r="AD775" s="160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</row>
    <row r="776" spans="1:66" s="341" customFormat="1" ht="13.5">
      <c r="A776"/>
      <c r="B776"/>
      <c r="C776"/>
      <c r="D776"/>
      <c r="E776" s="159"/>
      <c r="F776"/>
      <c r="G776"/>
      <c r="H776"/>
      <c r="I776"/>
      <c r="J776" s="159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 s="160"/>
      <c r="AD776" s="160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</row>
    <row r="777" spans="1:66" s="341" customFormat="1" ht="13.5">
      <c r="A777"/>
      <c r="B777"/>
      <c r="C777"/>
      <c r="D777"/>
      <c r="E777" s="159"/>
      <c r="F777"/>
      <c r="G777"/>
      <c r="H777"/>
      <c r="I777"/>
      <c r="J777" s="159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 s="160"/>
      <c r="AD777" s="160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</row>
    <row r="778" spans="1:66" s="341" customFormat="1" ht="13.5">
      <c r="A778"/>
      <c r="B778"/>
      <c r="C778"/>
      <c r="D778"/>
      <c r="E778" s="159"/>
      <c r="F778"/>
      <c r="G778"/>
      <c r="H778"/>
      <c r="I778"/>
      <c r="J778" s="159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 s="160"/>
      <c r="AD778" s="160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</row>
    <row r="779" spans="1:66" s="341" customFormat="1" ht="13.5">
      <c r="A779"/>
      <c r="B779"/>
      <c r="C779"/>
      <c r="D779"/>
      <c r="E779" s="159"/>
      <c r="F779"/>
      <c r="G779"/>
      <c r="H779"/>
      <c r="I779"/>
      <c r="J779" s="15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 s="160"/>
      <c r="AD779" s="160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</row>
    <row r="780" spans="1:66" s="341" customFormat="1" ht="13.5">
      <c r="A780"/>
      <c r="B780"/>
      <c r="C780"/>
      <c r="D780"/>
      <c r="E780" s="159"/>
      <c r="F780"/>
      <c r="G780"/>
      <c r="H780"/>
      <c r="I780"/>
      <c r="J780" s="159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 s="160"/>
      <c r="AD780" s="16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</row>
    <row r="781" spans="1:66" s="341" customFormat="1" ht="13.5">
      <c r="A781"/>
      <c r="B781"/>
      <c r="C781"/>
      <c r="D781"/>
      <c r="E781" s="159"/>
      <c r="F781"/>
      <c r="G781"/>
      <c r="H781"/>
      <c r="I781"/>
      <c r="J781" s="159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 s="160"/>
      <c r="AD781" s="160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</row>
    <row r="782" spans="1:66" s="341" customFormat="1" ht="13.5">
      <c r="A782"/>
      <c r="B782"/>
      <c r="C782"/>
      <c r="D782"/>
      <c r="E782" s="159"/>
      <c r="F782"/>
      <c r="G782"/>
      <c r="H782"/>
      <c r="I782"/>
      <c r="J782" s="159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 s="160"/>
      <c r="AD782" s="160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</row>
    <row r="783" spans="1:66" s="341" customFormat="1" ht="13.5">
      <c r="A783"/>
      <c r="B783"/>
      <c r="C783"/>
      <c r="D783"/>
      <c r="E783" s="159"/>
      <c r="F783"/>
      <c r="G783"/>
      <c r="H783"/>
      <c r="I783"/>
      <c r="J783" s="159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 s="160"/>
      <c r="AD783" s="160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</row>
    <row r="784" spans="1:66" s="341" customFormat="1" ht="13.5">
      <c r="A784"/>
      <c r="B784"/>
      <c r="C784"/>
      <c r="D784"/>
      <c r="E784" s="159"/>
      <c r="F784"/>
      <c r="G784"/>
      <c r="H784"/>
      <c r="I784"/>
      <c r="J784" s="159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 s="160"/>
      <c r="AD784" s="160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</row>
    <row r="785" spans="1:66" s="341" customFormat="1" ht="13.5">
      <c r="A785"/>
      <c r="B785"/>
      <c r="C785"/>
      <c r="D785"/>
      <c r="E785" s="159"/>
      <c r="F785"/>
      <c r="G785"/>
      <c r="H785"/>
      <c r="I785"/>
      <c r="J785" s="159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 s="160"/>
      <c r="AD785" s="160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</row>
    <row r="786" spans="1:66" s="341" customFormat="1" ht="13.5">
      <c r="A786"/>
      <c r="B786"/>
      <c r="C786"/>
      <c r="D786"/>
      <c r="E786" s="159"/>
      <c r="F786"/>
      <c r="G786"/>
      <c r="H786"/>
      <c r="I786"/>
      <c r="J786" s="159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 s="160"/>
      <c r="AD786" s="160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</row>
    <row r="787" spans="1:66" s="341" customFormat="1" ht="13.5">
      <c r="A787"/>
      <c r="B787"/>
      <c r="C787"/>
      <c r="D787"/>
      <c r="E787" s="159"/>
      <c r="F787"/>
      <c r="G787"/>
      <c r="H787"/>
      <c r="I787"/>
      <c r="J787" s="159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 s="160"/>
      <c r="AD787" s="160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</row>
    <row r="788" spans="1:66" s="341" customFormat="1" ht="13.5">
      <c r="A788"/>
      <c r="B788"/>
      <c r="C788"/>
      <c r="D788"/>
      <c r="E788" s="159"/>
      <c r="F788"/>
      <c r="G788"/>
      <c r="H788"/>
      <c r="I788"/>
      <c r="J788" s="159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 s="160"/>
      <c r="AD788" s="160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</row>
    <row r="789" spans="1:66" s="341" customFormat="1" ht="13.5">
      <c r="A789"/>
      <c r="B789"/>
      <c r="C789"/>
      <c r="D789"/>
      <c r="E789" s="159"/>
      <c r="F789"/>
      <c r="G789"/>
      <c r="H789"/>
      <c r="I789"/>
      <c r="J789" s="15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 s="160"/>
      <c r="AD789" s="160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</row>
    <row r="790" spans="1:66" s="341" customFormat="1" ht="13.5">
      <c r="A790"/>
      <c r="B790"/>
      <c r="C790"/>
      <c r="D790"/>
      <c r="E790" s="159"/>
      <c r="F790"/>
      <c r="G790"/>
      <c r="H790"/>
      <c r="I790"/>
      <c r="J790" s="159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 s="160"/>
      <c r="AD790" s="16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</row>
    <row r="791" spans="1:66" s="341" customFormat="1" ht="13.5">
      <c r="A791"/>
      <c r="B791"/>
      <c r="C791"/>
      <c r="D791"/>
      <c r="E791" s="159"/>
      <c r="F791"/>
      <c r="G791"/>
      <c r="H791"/>
      <c r="I791"/>
      <c r="J791" s="159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 s="160"/>
      <c r="AD791" s="160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</row>
    <row r="792" spans="1:66" s="341" customFormat="1" ht="13.5">
      <c r="A792"/>
      <c r="B792"/>
      <c r="C792"/>
      <c r="D792"/>
      <c r="E792" s="159"/>
      <c r="F792"/>
      <c r="G792"/>
      <c r="H792"/>
      <c r="I792"/>
      <c r="J792" s="159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 s="160"/>
      <c r="AD792" s="160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</row>
    <row r="793" spans="1:66" s="341" customFormat="1" ht="13.5">
      <c r="A793"/>
      <c r="B793"/>
      <c r="C793"/>
      <c r="D793"/>
      <c r="E793" s="159"/>
      <c r="F793"/>
      <c r="G793"/>
      <c r="H793"/>
      <c r="I793"/>
      <c r="J793" s="159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 s="160"/>
      <c r="AD793" s="160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</row>
    <row r="794" spans="1:66" s="341" customFormat="1" ht="13.5">
      <c r="A794"/>
      <c r="B794"/>
      <c r="C794"/>
      <c r="D794"/>
      <c r="E794" s="159"/>
      <c r="F794"/>
      <c r="G794"/>
      <c r="H794"/>
      <c r="I794"/>
      <c r="J794" s="159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 s="160"/>
      <c r="AD794" s="160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</row>
    <row r="795" spans="1:66" s="341" customFormat="1" ht="13.5">
      <c r="A795"/>
      <c r="B795"/>
      <c r="C795"/>
      <c r="D795"/>
      <c r="E795" s="159"/>
      <c r="F795"/>
      <c r="G795"/>
      <c r="H795"/>
      <c r="I795"/>
      <c r="J795" s="159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 s="160"/>
      <c r="AD795" s="160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</row>
    <row r="796" spans="1:66" s="341" customFormat="1" ht="13.5">
      <c r="A796"/>
      <c r="B796"/>
      <c r="C796"/>
      <c r="D796"/>
      <c r="E796" s="159"/>
      <c r="F796"/>
      <c r="G796"/>
      <c r="H796"/>
      <c r="I796"/>
      <c r="J796" s="159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 s="160"/>
      <c r="AD796" s="160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</row>
    <row r="797" spans="1:66" s="339" customFormat="1" ht="13.5">
      <c r="A797"/>
      <c r="B797"/>
      <c r="C797"/>
      <c r="D797"/>
      <c r="E797" s="159"/>
      <c r="F797"/>
      <c r="G797"/>
      <c r="H797"/>
      <c r="I797"/>
      <c r="J797" s="159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 s="160"/>
      <c r="AD797" s="160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</row>
    <row r="798" spans="1:66" s="339" customFormat="1" ht="13.5">
      <c r="A798"/>
      <c r="B798"/>
      <c r="C798"/>
      <c r="D798"/>
      <c r="E798" s="159"/>
      <c r="F798"/>
      <c r="G798"/>
      <c r="H798"/>
      <c r="I798"/>
      <c r="J798" s="159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 s="160"/>
      <c r="AD798" s="160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</row>
    <row r="799" spans="1:66" s="339" customFormat="1" ht="13.5">
      <c r="A799"/>
      <c r="B799"/>
      <c r="C799"/>
      <c r="D799"/>
      <c r="E799" s="159"/>
      <c r="F799"/>
      <c r="G799"/>
      <c r="H799"/>
      <c r="I799"/>
      <c r="J799" s="15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 s="160"/>
      <c r="AD799" s="160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</row>
    <row r="800" spans="1:66" s="339" customFormat="1" ht="13.5">
      <c r="A800"/>
      <c r="B800"/>
      <c r="C800"/>
      <c r="D800"/>
      <c r="E800" s="159"/>
      <c r="F800"/>
      <c r="G800"/>
      <c r="H800"/>
      <c r="I800"/>
      <c r="J800" s="159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 s="160"/>
      <c r="AD800" s="16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</row>
    <row r="801" spans="1:66" s="339" customFormat="1" ht="13.5">
      <c r="A801"/>
      <c r="B801"/>
      <c r="C801"/>
      <c r="D801"/>
      <c r="E801" s="159"/>
      <c r="F801"/>
      <c r="G801"/>
      <c r="H801"/>
      <c r="I801"/>
      <c r="J801" s="159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 s="160"/>
      <c r="AD801" s="160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</row>
    <row r="802" spans="1:66" s="339" customFormat="1" ht="13.5">
      <c r="A802"/>
      <c r="B802"/>
      <c r="C802"/>
      <c r="D802"/>
      <c r="E802" s="159"/>
      <c r="F802"/>
      <c r="G802"/>
      <c r="H802"/>
      <c r="I802"/>
      <c r="J802" s="159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 s="160"/>
      <c r="AD802" s="160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</row>
    <row r="803" spans="1:66" s="339" customFormat="1" ht="13.5">
      <c r="A803"/>
      <c r="B803"/>
      <c r="C803"/>
      <c r="D803"/>
      <c r="E803" s="159"/>
      <c r="F803"/>
      <c r="G803"/>
      <c r="H803"/>
      <c r="I803"/>
      <c r="J803" s="159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 s="160"/>
      <c r="AD803" s="160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</row>
    <row r="804" spans="1:66" s="339" customFormat="1" ht="13.5">
      <c r="A804"/>
      <c r="B804"/>
      <c r="C804"/>
      <c r="D804"/>
      <c r="E804" s="159"/>
      <c r="F804"/>
      <c r="G804"/>
      <c r="H804"/>
      <c r="I804"/>
      <c r="J804" s="159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 s="160"/>
      <c r="AD804" s="160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</row>
    <row r="805" spans="1:66" s="341" customFormat="1" ht="13.5">
      <c r="A805"/>
      <c r="B805"/>
      <c r="C805"/>
      <c r="D805"/>
      <c r="E805" s="159"/>
      <c r="F805"/>
      <c r="G805"/>
      <c r="H805"/>
      <c r="I805"/>
      <c r="J805" s="159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 s="160"/>
      <c r="AD805" s="160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</row>
    <row r="806" spans="1:66" s="341" customFormat="1" ht="13.5">
      <c r="A806"/>
      <c r="B806"/>
      <c r="C806"/>
      <c r="D806"/>
      <c r="E806" s="159"/>
      <c r="F806"/>
      <c r="G806"/>
      <c r="H806"/>
      <c r="I806"/>
      <c r="J806" s="159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 s="160"/>
      <c r="AD806" s="160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</row>
    <row r="807" spans="1:66" s="341" customFormat="1" ht="13.5">
      <c r="A807"/>
      <c r="B807"/>
      <c r="C807"/>
      <c r="D807"/>
      <c r="E807" s="159"/>
      <c r="F807"/>
      <c r="G807"/>
      <c r="H807"/>
      <c r="I807"/>
      <c r="J807" s="159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 s="160"/>
      <c r="AD807" s="160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</row>
    <row r="808" spans="1:66" s="341" customFormat="1" ht="13.5">
      <c r="A808"/>
      <c r="B808"/>
      <c r="C808"/>
      <c r="D808"/>
      <c r="E808" s="159"/>
      <c r="F808"/>
      <c r="G808"/>
      <c r="H808"/>
      <c r="I808"/>
      <c r="J808" s="159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 s="160"/>
      <c r="AD808" s="160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</row>
    <row r="809" spans="1:66" s="341" customFormat="1" ht="13.5">
      <c r="A809"/>
      <c r="B809"/>
      <c r="C809"/>
      <c r="D809"/>
      <c r="E809" s="159"/>
      <c r="F809"/>
      <c r="G809"/>
      <c r="H809"/>
      <c r="I809"/>
      <c r="J809" s="15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 s="160"/>
      <c r="AD809" s="160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</row>
    <row r="810" spans="1:66" s="341" customFormat="1" ht="13.5">
      <c r="A810"/>
      <c r="B810"/>
      <c r="C810"/>
      <c r="D810"/>
      <c r="E810" s="159"/>
      <c r="F810"/>
      <c r="G810"/>
      <c r="H810"/>
      <c r="I810"/>
      <c r="J810" s="159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 s="160"/>
      <c r="AD810" s="16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</row>
    <row r="811" spans="1:66" s="341" customFormat="1" ht="13.5">
      <c r="A811"/>
      <c r="B811"/>
      <c r="C811"/>
      <c r="D811"/>
      <c r="E811" s="159"/>
      <c r="F811"/>
      <c r="G811"/>
      <c r="H811"/>
      <c r="I811"/>
      <c r="J811" s="159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 s="160"/>
      <c r="AD811" s="160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</row>
    <row r="812" spans="1:66" s="341" customFormat="1" ht="13.5">
      <c r="A812"/>
      <c r="B812"/>
      <c r="C812"/>
      <c r="D812"/>
      <c r="E812" s="159"/>
      <c r="F812"/>
      <c r="G812"/>
      <c r="H812"/>
      <c r="I812"/>
      <c r="J812" s="159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 s="160"/>
      <c r="AD812" s="160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</row>
    <row r="813" spans="1:66" s="341" customFormat="1" ht="13.5">
      <c r="A813"/>
      <c r="B813"/>
      <c r="C813"/>
      <c r="D813"/>
      <c r="E813" s="159"/>
      <c r="F813"/>
      <c r="G813"/>
      <c r="H813"/>
      <c r="I813"/>
      <c r="J813" s="159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 s="160"/>
      <c r="AD813" s="160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</row>
    <row r="814" spans="1:66" s="341" customFormat="1" ht="13.5">
      <c r="A814"/>
      <c r="B814"/>
      <c r="C814"/>
      <c r="D814"/>
      <c r="E814" s="159"/>
      <c r="F814"/>
      <c r="G814"/>
      <c r="H814"/>
      <c r="I814"/>
      <c r="J814" s="159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 s="160"/>
      <c r="AD814" s="160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</row>
    <row r="815" spans="1:66" s="341" customFormat="1" ht="13.5">
      <c r="A815"/>
      <c r="B815"/>
      <c r="C815"/>
      <c r="D815"/>
      <c r="E815" s="159"/>
      <c r="F815"/>
      <c r="G815"/>
      <c r="H815"/>
      <c r="I815"/>
      <c r="J815" s="159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 s="160"/>
      <c r="AD815" s="160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</row>
    <row r="816" spans="1:66" s="341" customFormat="1" ht="13.5">
      <c r="A816"/>
      <c r="B816"/>
      <c r="C816"/>
      <c r="D816"/>
      <c r="E816" s="159"/>
      <c r="F816"/>
      <c r="G816"/>
      <c r="H816"/>
      <c r="I816"/>
      <c r="J816" s="159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 s="160"/>
      <c r="AD816" s="160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</row>
    <row r="817" spans="1:66" s="341" customFormat="1" ht="13.5">
      <c r="A817"/>
      <c r="B817"/>
      <c r="C817"/>
      <c r="D817"/>
      <c r="E817" s="159"/>
      <c r="F817"/>
      <c r="G817"/>
      <c r="H817"/>
      <c r="I817"/>
      <c r="J817" s="159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 s="160"/>
      <c r="AD817" s="160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</row>
    <row r="818" spans="1:66" s="341" customFormat="1" ht="13.5">
      <c r="A818"/>
      <c r="B818"/>
      <c r="C818"/>
      <c r="D818"/>
      <c r="E818" s="159"/>
      <c r="F818"/>
      <c r="G818"/>
      <c r="H818"/>
      <c r="I818"/>
      <c r="J818" s="159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 s="160"/>
      <c r="AD818" s="160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</row>
    <row r="819" spans="1:66" s="341" customFormat="1" ht="13.5">
      <c r="A819"/>
      <c r="B819"/>
      <c r="C819"/>
      <c r="D819"/>
      <c r="E819" s="159"/>
      <c r="F819"/>
      <c r="G819"/>
      <c r="H819"/>
      <c r="I819"/>
      <c r="J819" s="15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 s="160"/>
      <c r="AD819" s="160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</row>
    <row r="820" spans="1:66" s="341" customFormat="1" ht="13.5">
      <c r="A820"/>
      <c r="B820"/>
      <c r="C820"/>
      <c r="D820"/>
      <c r="E820" s="159"/>
      <c r="F820"/>
      <c r="G820"/>
      <c r="H820"/>
      <c r="I820"/>
      <c r="J820" s="159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 s="160"/>
      <c r="AD820" s="16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</row>
    <row r="821" spans="1:66" s="341" customFormat="1" ht="13.5">
      <c r="A821"/>
      <c r="B821"/>
      <c r="C821"/>
      <c r="D821"/>
      <c r="E821" s="159"/>
      <c r="F821"/>
      <c r="G821"/>
      <c r="H821"/>
      <c r="I821"/>
      <c r="J821" s="159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 s="160"/>
      <c r="AD821" s="160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</row>
    <row r="822" spans="1:66" s="341" customFormat="1" ht="13.5">
      <c r="A822"/>
      <c r="B822"/>
      <c r="C822"/>
      <c r="D822"/>
      <c r="E822" s="159"/>
      <c r="F822"/>
      <c r="G822"/>
      <c r="H822"/>
      <c r="I822"/>
      <c r="J822" s="159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 s="160"/>
      <c r="AD822" s="160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</row>
    <row r="823" spans="1:66" s="341" customFormat="1" ht="13.5">
      <c r="A823"/>
      <c r="B823"/>
      <c r="C823"/>
      <c r="D823"/>
      <c r="E823" s="159"/>
      <c r="F823"/>
      <c r="G823"/>
      <c r="H823"/>
      <c r="I823"/>
      <c r="J823" s="159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 s="160"/>
      <c r="AD823" s="160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</row>
    <row r="824" spans="1:66" s="341" customFormat="1" ht="13.5">
      <c r="A824"/>
      <c r="B824"/>
      <c r="C824"/>
      <c r="D824"/>
      <c r="E824" s="159"/>
      <c r="F824"/>
      <c r="G824"/>
      <c r="H824"/>
      <c r="I824"/>
      <c r="J824" s="159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 s="160"/>
      <c r="AD824" s="160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</row>
    <row r="825" spans="1:66" s="341" customFormat="1" ht="13.5">
      <c r="A825"/>
      <c r="B825"/>
      <c r="C825"/>
      <c r="D825"/>
      <c r="E825" s="159"/>
      <c r="F825"/>
      <c r="G825"/>
      <c r="H825"/>
      <c r="I825"/>
      <c r="J825" s="159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 s="160"/>
      <c r="AD825" s="160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</row>
    <row r="826" spans="1:66" s="341" customFormat="1" ht="13.5">
      <c r="A826"/>
      <c r="B826"/>
      <c r="C826"/>
      <c r="D826"/>
      <c r="E826" s="159"/>
      <c r="F826"/>
      <c r="G826"/>
      <c r="H826"/>
      <c r="I826"/>
      <c r="J826" s="159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 s="160"/>
      <c r="AD826" s="160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</row>
    <row r="827" spans="1:66" s="341" customFormat="1" ht="13.5">
      <c r="A827"/>
      <c r="B827"/>
      <c r="C827"/>
      <c r="D827"/>
      <c r="E827" s="159"/>
      <c r="F827"/>
      <c r="G827"/>
      <c r="H827"/>
      <c r="I827"/>
      <c r="J827" s="159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 s="160"/>
      <c r="AD827" s="160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</row>
    <row r="828" spans="1:66" s="341" customFormat="1" ht="13.5">
      <c r="A828"/>
      <c r="B828"/>
      <c r="C828"/>
      <c r="D828"/>
      <c r="E828" s="159"/>
      <c r="F828"/>
      <c r="G828"/>
      <c r="H828"/>
      <c r="I828"/>
      <c r="J828" s="159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 s="160"/>
      <c r="AD828" s="160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</row>
    <row r="829" spans="1:66" s="341" customFormat="1" ht="13.5">
      <c r="A829"/>
      <c r="B829"/>
      <c r="C829"/>
      <c r="D829"/>
      <c r="E829" s="159"/>
      <c r="F829"/>
      <c r="G829"/>
      <c r="H829"/>
      <c r="I829"/>
      <c r="J829" s="15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 s="160"/>
      <c r="AD829" s="160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</row>
    <row r="830" spans="1:66" s="341" customFormat="1" ht="13.5">
      <c r="A830"/>
      <c r="B830"/>
      <c r="C830"/>
      <c r="D830"/>
      <c r="E830" s="159"/>
      <c r="F830"/>
      <c r="G830"/>
      <c r="H830"/>
      <c r="I830"/>
      <c r="J830" s="159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 s="160"/>
      <c r="AD830" s="16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</row>
    <row r="831" spans="1:66" s="341" customFormat="1" ht="13.5">
      <c r="A831"/>
      <c r="B831"/>
      <c r="C831"/>
      <c r="D831"/>
      <c r="E831" s="159"/>
      <c r="F831"/>
      <c r="G831"/>
      <c r="H831"/>
      <c r="I831"/>
      <c r="J831" s="159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 s="160"/>
      <c r="AD831" s="160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</row>
    <row r="832" spans="1:66" s="341" customFormat="1" ht="13.5">
      <c r="A832"/>
      <c r="B832"/>
      <c r="C832"/>
      <c r="D832"/>
      <c r="E832" s="159"/>
      <c r="F832"/>
      <c r="G832"/>
      <c r="H832"/>
      <c r="I832"/>
      <c r="J832" s="159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 s="160"/>
      <c r="AD832" s="160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</row>
    <row r="833" spans="1:66" s="341" customFormat="1" ht="13.5">
      <c r="A833"/>
      <c r="B833"/>
      <c r="C833"/>
      <c r="D833"/>
      <c r="E833" s="159"/>
      <c r="F833"/>
      <c r="G833"/>
      <c r="H833"/>
      <c r="I833"/>
      <c r="J833" s="159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 s="160"/>
      <c r="AD833" s="160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</row>
    <row r="834" spans="1:66" s="341" customFormat="1" ht="13.5">
      <c r="A834"/>
      <c r="B834"/>
      <c r="C834"/>
      <c r="D834"/>
      <c r="E834" s="159"/>
      <c r="F834"/>
      <c r="G834"/>
      <c r="H834"/>
      <c r="I834"/>
      <c r="J834" s="159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 s="160"/>
      <c r="AD834" s="160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</row>
    <row r="835" spans="1:66" s="341" customFormat="1" ht="13.5">
      <c r="A835"/>
      <c r="B835"/>
      <c r="C835"/>
      <c r="D835"/>
      <c r="E835" s="159"/>
      <c r="F835"/>
      <c r="G835"/>
      <c r="H835"/>
      <c r="I835"/>
      <c r="J835" s="159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 s="160"/>
      <c r="AD835" s="160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</row>
    <row r="836" spans="1:66" s="341" customFormat="1" ht="13.5">
      <c r="A836"/>
      <c r="B836"/>
      <c r="C836"/>
      <c r="D836"/>
      <c r="E836" s="159"/>
      <c r="F836"/>
      <c r="G836"/>
      <c r="H836"/>
      <c r="I836"/>
      <c r="J836" s="159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 s="160"/>
      <c r="AD836" s="160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</row>
    <row r="837" spans="1:66" s="341" customFormat="1" ht="13.5">
      <c r="A837"/>
      <c r="B837"/>
      <c r="C837"/>
      <c r="D837"/>
      <c r="E837" s="159"/>
      <c r="F837"/>
      <c r="G837"/>
      <c r="H837"/>
      <c r="I837"/>
      <c r="J837" s="159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 s="160"/>
      <c r="AD837" s="160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</row>
    <row r="838" spans="1:66" s="341" customFormat="1" ht="13.5">
      <c r="A838"/>
      <c r="B838"/>
      <c r="C838"/>
      <c r="D838"/>
      <c r="E838" s="159"/>
      <c r="F838"/>
      <c r="G838"/>
      <c r="H838"/>
      <c r="I838"/>
      <c r="J838" s="159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 s="160"/>
      <c r="AD838" s="160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</row>
    <row r="839" spans="1:66" s="341" customFormat="1" ht="13.5">
      <c r="A839"/>
      <c r="B839"/>
      <c r="C839"/>
      <c r="D839"/>
      <c r="E839" s="159"/>
      <c r="F839"/>
      <c r="G839"/>
      <c r="H839"/>
      <c r="I839"/>
      <c r="J839" s="15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 s="160"/>
      <c r="AD839" s="160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</row>
    <row r="840" spans="1:66" s="341" customFormat="1" ht="13.5">
      <c r="A840"/>
      <c r="B840"/>
      <c r="C840"/>
      <c r="D840"/>
      <c r="E840" s="159"/>
      <c r="F840"/>
      <c r="G840"/>
      <c r="H840"/>
      <c r="I840"/>
      <c r="J840" s="159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 s="160"/>
      <c r="AD840" s="16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</row>
    <row r="841" spans="1:66" s="341" customFormat="1" ht="13.5">
      <c r="A841"/>
      <c r="B841"/>
      <c r="C841"/>
      <c r="D841"/>
      <c r="E841" s="159"/>
      <c r="F841"/>
      <c r="G841"/>
      <c r="H841"/>
      <c r="I841"/>
      <c r="J841" s="159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 s="160"/>
      <c r="AD841" s="160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</row>
    <row r="842" spans="1:66" s="341" customFormat="1" ht="13.5">
      <c r="A842"/>
      <c r="B842"/>
      <c r="C842"/>
      <c r="D842"/>
      <c r="E842" s="159"/>
      <c r="F842"/>
      <c r="G842"/>
      <c r="H842"/>
      <c r="I842"/>
      <c r="J842" s="159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 s="160"/>
      <c r="AD842" s="160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</row>
    <row r="843" spans="1:66" s="341" customFormat="1" ht="13.5">
      <c r="A843"/>
      <c r="B843"/>
      <c r="C843"/>
      <c r="D843"/>
      <c r="E843" s="159"/>
      <c r="F843"/>
      <c r="G843"/>
      <c r="H843"/>
      <c r="I843"/>
      <c r="J843" s="159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 s="160"/>
      <c r="AD843" s="160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</row>
    <row r="844" spans="1:66" s="341" customFormat="1" ht="13.5">
      <c r="A844"/>
      <c r="B844"/>
      <c r="C844"/>
      <c r="D844"/>
      <c r="E844" s="159"/>
      <c r="F844"/>
      <c r="G844"/>
      <c r="H844"/>
      <c r="I844"/>
      <c r="J844" s="159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 s="160"/>
      <c r="AD844" s="160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</row>
    <row r="845" spans="1:66" s="341" customFormat="1" ht="13.5">
      <c r="A845"/>
      <c r="B845"/>
      <c r="C845"/>
      <c r="D845"/>
      <c r="E845" s="159"/>
      <c r="F845"/>
      <c r="G845"/>
      <c r="H845"/>
      <c r="I845"/>
      <c r="J845" s="159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 s="160"/>
      <c r="AD845" s="160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</row>
    <row r="846" spans="1:66" s="341" customFormat="1" ht="13.5">
      <c r="A846"/>
      <c r="B846"/>
      <c r="C846"/>
      <c r="D846"/>
      <c r="E846" s="159"/>
      <c r="F846"/>
      <c r="G846"/>
      <c r="H846"/>
      <c r="I846"/>
      <c r="J846" s="159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 s="160"/>
      <c r="AD846" s="160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</row>
    <row r="847" spans="1:66" s="341" customFormat="1" ht="13.5">
      <c r="A847"/>
      <c r="B847"/>
      <c r="C847"/>
      <c r="D847"/>
      <c r="E847" s="159"/>
      <c r="F847"/>
      <c r="G847"/>
      <c r="H847"/>
      <c r="I847"/>
      <c r="J847" s="159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 s="160"/>
      <c r="AD847" s="160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</row>
    <row r="848" spans="1:66" s="341" customFormat="1" ht="13.5">
      <c r="A848"/>
      <c r="B848"/>
      <c r="C848"/>
      <c r="D848"/>
      <c r="E848" s="159"/>
      <c r="F848"/>
      <c r="G848"/>
      <c r="H848"/>
      <c r="I848"/>
      <c r="J848" s="159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 s="160"/>
      <c r="AD848" s="160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</row>
    <row r="849" spans="1:66" s="341" customFormat="1" ht="13.5">
      <c r="A849"/>
      <c r="B849"/>
      <c r="C849"/>
      <c r="D849"/>
      <c r="E849" s="159"/>
      <c r="F849"/>
      <c r="G849"/>
      <c r="H849"/>
      <c r="I849"/>
      <c r="J849" s="15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 s="160"/>
      <c r="AD849" s="160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</row>
    <row r="850" spans="1:66" s="341" customFormat="1" ht="13.5">
      <c r="A850"/>
      <c r="B850"/>
      <c r="C850"/>
      <c r="D850"/>
      <c r="E850" s="159"/>
      <c r="F850"/>
      <c r="G850"/>
      <c r="H850"/>
      <c r="I850"/>
      <c r="J850" s="159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 s="160"/>
      <c r="AD850" s="16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</row>
    <row r="851" spans="1:66" s="341" customFormat="1" ht="13.5">
      <c r="A851"/>
      <c r="B851"/>
      <c r="C851"/>
      <c r="D851"/>
      <c r="E851" s="159"/>
      <c r="F851"/>
      <c r="G851"/>
      <c r="H851"/>
      <c r="I851"/>
      <c r="J851" s="159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 s="160"/>
      <c r="AD851" s="160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</row>
    <row r="852" spans="1:66" s="341" customFormat="1" ht="13.5">
      <c r="A852"/>
      <c r="B852"/>
      <c r="C852"/>
      <c r="D852"/>
      <c r="E852" s="159"/>
      <c r="F852"/>
      <c r="G852"/>
      <c r="H852"/>
      <c r="I852"/>
      <c r="J852" s="159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 s="160"/>
      <c r="AD852" s="160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</row>
    <row r="853" spans="1:66" s="341" customFormat="1" ht="13.5">
      <c r="A853"/>
      <c r="B853"/>
      <c r="C853"/>
      <c r="D853"/>
      <c r="E853" s="159"/>
      <c r="F853"/>
      <c r="G853"/>
      <c r="H853"/>
      <c r="I853"/>
      <c r="J853" s="159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 s="160"/>
      <c r="AD853" s="160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</row>
    <row r="854" spans="1:66" s="341" customFormat="1" ht="13.5">
      <c r="A854"/>
      <c r="B854"/>
      <c r="C854"/>
      <c r="D854"/>
      <c r="E854" s="159"/>
      <c r="F854"/>
      <c r="G854"/>
      <c r="H854"/>
      <c r="I854"/>
      <c r="J854" s="159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 s="160"/>
      <c r="AD854" s="160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</row>
    <row r="855" spans="1:66" s="341" customFormat="1" ht="13.5">
      <c r="A855"/>
      <c r="B855"/>
      <c r="C855"/>
      <c r="D855"/>
      <c r="E855" s="159"/>
      <c r="F855"/>
      <c r="G855"/>
      <c r="H855"/>
      <c r="I855"/>
      <c r="J855" s="159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 s="160"/>
      <c r="AD855" s="160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</row>
    <row r="856" spans="1:66" s="349" customFormat="1" ht="15">
      <c r="A856"/>
      <c r="B856"/>
      <c r="C856"/>
      <c r="D856"/>
      <c r="E856" s="159"/>
      <c r="F856"/>
      <c r="G856"/>
      <c r="H856"/>
      <c r="I856"/>
      <c r="J856" s="159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 s="160"/>
      <c r="AD856" s="160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</row>
    <row r="857" spans="1:66" s="341" customFormat="1" ht="13.5">
      <c r="A857"/>
      <c r="B857"/>
      <c r="C857"/>
      <c r="D857"/>
      <c r="E857" s="159"/>
      <c r="F857"/>
      <c r="G857"/>
      <c r="H857"/>
      <c r="I857"/>
      <c r="J857" s="159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 s="160"/>
      <c r="AD857" s="160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</row>
    <row r="858" spans="1:66" s="341" customFormat="1" ht="13.5">
      <c r="A858"/>
      <c r="B858"/>
      <c r="C858"/>
      <c r="D858"/>
      <c r="E858" s="159"/>
      <c r="F858"/>
      <c r="G858"/>
      <c r="H858"/>
      <c r="I858"/>
      <c r="J858" s="159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 s="160"/>
      <c r="AD858" s="160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</row>
    <row r="859" spans="1:66" s="341" customFormat="1" ht="13.5">
      <c r="A859"/>
      <c r="B859"/>
      <c r="C859"/>
      <c r="D859"/>
      <c r="E859" s="159"/>
      <c r="F859"/>
      <c r="G859"/>
      <c r="H859"/>
      <c r="I859"/>
      <c r="J859" s="1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 s="160"/>
      <c r="AD859" s="160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</row>
    <row r="860" spans="1:66" s="341" customFormat="1" ht="13.5">
      <c r="A860"/>
      <c r="B860"/>
      <c r="C860"/>
      <c r="D860"/>
      <c r="E860" s="159"/>
      <c r="F860"/>
      <c r="G860"/>
      <c r="H860"/>
      <c r="I860"/>
      <c r="J860" s="159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 s="160"/>
      <c r="AD860" s="1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</row>
    <row r="861" spans="1:66" s="341" customFormat="1" ht="13.5">
      <c r="A861"/>
      <c r="B861"/>
      <c r="C861"/>
      <c r="D861"/>
      <c r="E861" s="159"/>
      <c r="F861"/>
      <c r="G861"/>
      <c r="H861"/>
      <c r="I861"/>
      <c r="J861" s="159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 s="160"/>
      <c r="AD861" s="160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</row>
    <row r="862" spans="1:66" s="339" customFormat="1" ht="13.5">
      <c r="A862"/>
      <c r="B862"/>
      <c r="C862"/>
      <c r="D862"/>
      <c r="E862" s="159"/>
      <c r="F862"/>
      <c r="G862"/>
      <c r="H862"/>
      <c r="I862"/>
      <c r="J862" s="159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 s="160"/>
      <c r="AD862" s="160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</row>
    <row r="863" spans="1:66" s="339" customFormat="1" ht="13.5">
      <c r="A863"/>
      <c r="B863"/>
      <c r="C863"/>
      <c r="D863"/>
      <c r="E863" s="159"/>
      <c r="F863"/>
      <c r="G863"/>
      <c r="H863"/>
      <c r="I863"/>
      <c r="J863" s="159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 s="160"/>
      <c r="AD863" s="160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</row>
    <row r="864" spans="1:66" s="341" customFormat="1" ht="13.5">
      <c r="A864"/>
      <c r="B864"/>
      <c r="C864"/>
      <c r="D864"/>
      <c r="E864" s="159"/>
      <c r="F864"/>
      <c r="G864"/>
      <c r="H864"/>
      <c r="I864"/>
      <c r="J864" s="159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 s="160"/>
      <c r="AD864" s="160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</row>
    <row r="865" spans="1:66" s="341" customFormat="1" ht="13.5">
      <c r="A865"/>
      <c r="B865"/>
      <c r="C865"/>
      <c r="D865"/>
      <c r="E865" s="159"/>
      <c r="F865"/>
      <c r="G865"/>
      <c r="H865"/>
      <c r="I865"/>
      <c r="J865" s="159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 s="160"/>
      <c r="AD865" s="160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</row>
    <row r="866" spans="1:66" s="341" customFormat="1" ht="13.5">
      <c r="A866"/>
      <c r="B866"/>
      <c r="C866"/>
      <c r="D866"/>
      <c r="E866" s="159"/>
      <c r="F866"/>
      <c r="G866"/>
      <c r="H866"/>
      <c r="I866"/>
      <c r="J866" s="159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 s="160"/>
      <c r="AD866" s="160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</row>
    <row r="867" spans="1:66" s="341" customFormat="1" ht="13.5">
      <c r="A867"/>
      <c r="B867"/>
      <c r="C867"/>
      <c r="D867"/>
      <c r="E867" s="159"/>
      <c r="F867"/>
      <c r="G867"/>
      <c r="H867"/>
      <c r="I867"/>
      <c r="J867" s="159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 s="160"/>
      <c r="AD867" s="160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</row>
    <row r="868" spans="1:66" s="341" customFormat="1" ht="13.5">
      <c r="A868"/>
      <c r="B868"/>
      <c r="C868"/>
      <c r="D868"/>
      <c r="E868" s="159"/>
      <c r="F868"/>
      <c r="G868"/>
      <c r="H868"/>
      <c r="I868"/>
      <c r="J868" s="159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 s="160"/>
      <c r="AD868" s="160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</row>
    <row r="869" spans="1:66" s="341" customFormat="1" ht="13.5">
      <c r="A869"/>
      <c r="B869"/>
      <c r="C869"/>
      <c r="D869"/>
      <c r="E869" s="159"/>
      <c r="F869"/>
      <c r="G869"/>
      <c r="H869"/>
      <c r="I869"/>
      <c r="J869" s="15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 s="160"/>
      <c r="AD869" s="160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</row>
    <row r="870" spans="1:66" s="341" customFormat="1" ht="13.5">
      <c r="A870"/>
      <c r="B870"/>
      <c r="C870"/>
      <c r="D870"/>
      <c r="E870" s="159"/>
      <c r="F870"/>
      <c r="G870"/>
      <c r="H870"/>
      <c r="I870"/>
      <c r="J870" s="159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 s="160"/>
      <c r="AD870" s="16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</row>
    <row r="871" spans="1:66" s="341" customFormat="1" ht="13.5">
      <c r="A871"/>
      <c r="B871"/>
      <c r="C871"/>
      <c r="D871"/>
      <c r="E871" s="159"/>
      <c r="F871"/>
      <c r="G871"/>
      <c r="H871"/>
      <c r="I871"/>
      <c r="J871" s="159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 s="160"/>
      <c r="AD871" s="160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</row>
    <row r="872" spans="1:66" s="341" customFormat="1" ht="13.5">
      <c r="A872"/>
      <c r="B872"/>
      <c r="C872"/>
      <c r="D872"/>
      <c r="E872" s="159"/>
      <c r="F872"/>
      <c r="G872"/>
      <c r="H872"/>
      <c r="I872"/>
      <c r="J872" s="159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 s="160"/>
      <c r="AD872" s="160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</row>
    <row r="873" spans="1:66" s="341" customFormat="1" ht="13.5">
      <c r="A873"/>
      <c r="B873"/>
      <c r="C873"/>
      <c r="D873"/>
      <c r="E873" s="159"/>
      <c r="F873"/>
      <c r="G873"/>
      <c r="H873"/>
      <c r="I873"/>
      <c r="J873" s="159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 s="160"/>
      <c r="AD873" s="160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</row>
    <row r="874" spans="1:66" s="339" customFormat="1" ht="13.5">
      <c r="A874"/>
      <c r="B874"/>
      <c r="C874"/>
      <c r="D874"/>
      <c r="E874" s="159"/>
      <c r="F874"/>
      <c r="G874"/>
      <c r="H874"/>
      <c r="I874"/>
      <c r="J874" s="159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 s="160"/>
      <c r="AD874" s="160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</row>
    <row r="875" spans="1:66" s="339" customFormat="1" ht="13.5">
      <c r="A875"/>
      <c r="B875"/>
      <c r="C875"/>
      <c r="D875"/>
      <c r="E875" s="159"/>
      <c r="F875"/>
      <c r="G875"/>
      <c r="H875"/>
      <c r="I875"/>
      <c r="J875" s="159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 s="160"/>
      <c r="AD875" s="160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</row>
    <row r="876" spans="1:66" s="339" customFormat="1" ht="13.5">
      <c r="A876"/>
      <c r="B876"/>
      <c r="C876"/>
      <c r="D876"/>
      <c r="E876" s="159"/>
      <c r="F876"/>
      <c r="G876"/>
      <c r="H876"/>
      <c r="I876"/>
      <c r="J876" s="159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 s="160"/>
      <c r="AD876" s="160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</row>
    <row r="877" spans="1:66" s="341" customFormat="1" ht="13.5">
      <c r="A877"/>
      <c r="B877"/>
      <c r="C877"/>
      <c r="D877"/>
      <c r="E877" s="159"/>
      <c r="F877"/>
      <c r="G877"/>
      <c r="H877"/>
      <c r="I877"/>
      <c r="J877" s="159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 s="160"/>
      <c r="AD877" s="160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</row>
    <row r="878" spans="1:66" s="339" customFormat="1" ht="13.5">
      <c r="A878"/>
      <c r="B878"/>
      <c r="C878"/>
      <c r="D878"/>
      <c r="E878" s="159"/>
      <c r="F878"/>
      <c r="G878"/>
      <c r="H878"/>
      <c r="I878"/>
      <c r="J878" s="159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 s="160"/>
      <c r="AD878" s="160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</row>
    <row r="879" spans="1:66" s="339" customFormat="1" ht="13.5">
      <c r="A879"/>
      <c r="B879"/>
      <c r="C879"/>
      <c r="D879"/>
      <c r="E879" s="159"/>
      <c r="F879"/>
      <c r="G879"/>
      <c r="H879"/>
      <c r="I879"/>
      <c r="J879" s="15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 s="160"/>
      <c r="AD879" s="160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</row>
    <row r="880" spans="1:66" s="339" customFormat="1" ht="13.5">
      <c r="A880"/>
      <c r="B880"/>
      <c r="C880"/>
      <c r="D880"/>
      <c r="E880" s="159"/>
      <c r="F880"/>
      <c r="G880"/>
      <c r="H880"/>
      <c r="I880"/>
      <c r="J880" s="159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 s="160"/>
      <c r="AD880" s="16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</row>
    <row r="881" spans="1:66" s="341" customFormat="1" ht="13.5">
      <c r="A881"/>
      <c r="B881"/>
      <c r="C881"/>
      <c r="D881"/>
      <c r="E881" s="159"/>
      <c r="F881"/>
      <c r="G881"/>
      <c r="H881"/>
      <c r="I881"/>
      <c r="J881" s="159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 s="160"/>
      <c r="AD881" s="160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</row>
    <row r="882" spans="1:66" s="341" customFormat="1" ht="13.5">
      <c r="A882"/>
      <c r="B882"/>
      <c r="C882"/>
      <c r="D882"/>
      <c r="E882" s="159"/>
      <c r="F882"/>
      <c r="G882"/>
      <c r="H882"/>
      <c r="I882"/>
      <c r="J882" s="159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 s="160"/>
      <c r="AD882" s="160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</row>
    <row r="883" spans="1:66" s="341" customFormat="1" ht="13.5">
      <c r="A883"/>
      <c r="B883"/>
      <c r="C883"/>
      <c r="D883"/>
      <c r="E883" s="159"/>
      <c r="F883"/>
      <c r="G883"/>
      <c r="H883"/>
      <c r="I883"/>
      <c r="J883" s="159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 s="160"/>
      <c r="AD883" s="160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</row>
    <row r="884" spans="1:66" s="341" customFormat="1" ht="13.5">
      <c r="A884"/>
      <c r="B884"/>
      <c r="C884"/>
      <c r="D884"/>
      <c r="E884" s="159"/>
      <c r="F884"/>
      <c r="G884"/>
      <c r="H884"/>
      <c r="I884"/>
      <c r="J884" s="159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 s="160"/>
      <c r="AD884" s="160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</row>
    <row r="885" spans="1:66" s="341" customFormat="1" ht="13.5">
      <c r="A885"/>
      <c r="B885"/>
      <c r="C885"/>
      <c r="D885"/>
      <c r="E885" s="159"/>
      <c r="F885"/>
      <c r="G885"/>
      <c r="H885"/>
      <c r="I885"/>
      <c r="J885" s="159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 s="160"/>
      <c r="AD885" s="160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</row>
    <row r="886" spans="1:66" s="341" customFormat="1" ht="13.5">
      <c r="A886"/>
      <c r="B886"/>
      <c r="C886"/>
      <c r="D886"/>
      <c r="E886" s="159"/>
      <c r="F886"/>
      <c r="G886"/>
      <c r="H886"/>
      <c r="I886"/>
      <c r="J886" s="159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 s="160"/>
      <c r="AD886" s="160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</row>
    <row r="887" spans="1:66" s="341" customFormat="1" ht="13.5">
      <c r="A887"/>
      <c r="B887"/>
      <c r="C887"/>
      <c r="D887"/>
      <c r="E887" s="159"/>
      <c r="F887"/>
      <c r="G887"/>
      <c r="H887"/>
      <c r="I887"/>
      <c r="J887" s="159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 s="160"/>
      <c r="AD887" s="160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</row>
    <row r="888" spans="1:66" s="341" customFormat="1" ht="13.5">
      <c r="A888"/>
      <c r="B888"/>
      <c r="C888"/>
      <c r="D888"/>
      <c r="E888" s="159"/>
      <c r="F888"/>
      <c r="G888"/>
      <c r="H888"/>
      <c r="I888"/>
      <c r="J888" s="159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 s="160"/>
      <c r="AD888" s="160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</row>
    <row r="889" spans="1:66" s="341" customFormat="1" ht="13.5">
      <c r="A889"/>
      <c r="B889"/>
      <c r="C889"/>
      <c r="D889"/>
      <c r="E889" s="159"/>
      <c r="F889"/>
      <c r="G889"/>
      <c r="H889"/>
      <c r="I889"/>
      <c r="J889" s="15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 s="160"/>
      <c r="AD889" s="160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</row>
    <row r="890" spans="1:66" s="341" customFormat="1" ht="13.5">
      <c r="A890"/>
      <c r="B890"/>
      <c r="C890"/>
      <c r="D890"/>
      <c r="E890" s="159"/>
      <c r="F890"/>
      <c r="G890"/>
      <c r="H890"/>
      <c r="I890"/>
      <c r="J890" s="159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 s="160"/>
      <c r="AD890" s="16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</row>
    <row r="891" spans="1:66" s="341" customFormat="1" ht="13.5">
      <c r="A891"/>
      <c r="B891"/>
      <c r="C891"/>
      <c r="D891"/>
      <c r="E891" s="159"/>
      <c r="F891"/>
      <c r="G891"/>
      <c r="H891"/>
      <c r="I891"/>
      <c r="J891" s="159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 s="160"/>
      <c r="AD891" s="160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</row>
    <row r="892" spans="1:66" s="341" customFormat="1" ht="13.5">
      <c r="A892"/>
      <c r="B892"/>
      <c r="C892"/>
      <c r="D892"/>
      <c r="E892" s="159"/>
      <c r="F892"/>
      <c r="G892"/>
      <c r="H892"/>
      <c r="I892"/>
      <c r="J892" s="159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 s="160"/>
      <c r="AD892" s="160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</row>
    <row r="893" spans="1:66" s="341" customFormat="1" ht="13.5">
      <c r="A893"/>
      <c r="B893"/>
      <c r="C893"/>
      <c r="D893"/>
      <c r="E893" s="159"/>
      <c r="F893"/>
      <c r="G893"/>
      <c r="H893"/>
      <c r="I893"/>
      <c r="J893" s="159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 s="160"/>
      <c r="AD893" s="160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</row>
    <row r="894" spans="1:66" s="341" customFormat="1" ht="13.5">
      <c r="A894"/>
      <c r="B894"/>
      <c r="C894"/>
      <c r="D894"/>
      <c r="E894" s="159"/>
      <c r="F894"/>
      <c r="G894"/>
      <c r="H894"/>
      <c r="I894"/>
      <c r="J894" s="159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 s="160"/>
      <c r="AD894" s="160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</row>
    <row r="895" spans="1:66" s="341" customFormat="1" ht="13.5">
      <c r="A895"/>
      <c r="B895"/>
      <c r="C895"/>
      <c r="D895"/>
      <c r="E895" s="159"/>
      <c r="F895"/>
      <c r="G895"/>
      <c r="H895"/>
      <c r="I895"/>
      <c r="J895" s="159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 s="160"/>
      <c r="AD895" s="160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</row>
    <row r="896" spans="1:66" s="341" customFormat="1" ht="13.5">
      <c r="A896"/>
      <c r="B896"/>
      <c r="C896"/>
      <c r="D896"/>
      <c r="E896" s="159"/>
      <c r="F896"/>
      <c r="G896"/>
      <c r="H896"/>
      <c r="I896"/>
      <c r="J896" s="159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 s="160"/>
      <c r="AD896" s="160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</row>
    <row r="897" spans="1:66" s="341" customFormat="1" ht="13.5">
      <c r="A897"/>
      <c r="B897"/>
      <c r="C897"/>
      <c r="D897"/>
      <c r="E897" s="159"/>
      <c r="F897"/>
      <c r="G897"/>
      <c r="H897"/>
      <c r="I897"/>
      <c r="J897" s="159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 s="160"/>
      <c r="AD897" s="160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</row>
    <row r="898" spans="1:66" s="341" customFormat="1" ht="13.5">
      <c r="A898"/>
      <c r="B898"/>
      <c r="C898"/>
      <c r="D898"/>
      <c r="E898" s="159"/>
      <c r="F898"/>
      <c r="G898"/>
      <c r="H898"/>
      <c r="I898"/>
      <c r="J898" s="159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 s="160"/>
      <c r="AD898" s="160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</row>
    <row r="899" spans="1:66" s="341" customFormat="1" ht="13.5">
      <c r="A899"/>
      <c r="B899"/>
      <c r="C899"/>
      <c r="D899"/>
      <c r="E899" s="159"/>
      <c r="F899"/>
      <c r="G899"/>
      <c r="H899"/>
      <c r="I899"/>
      <c r="J899" s="15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 s="160"/>
      <c r="AD899" s="160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</row>
    <row r="900" spans="1:66" s="341" customFormat="1" ht="13.5">
      <c r="A900"/>
      <c r="B900"/>
      <c r="C900"/>
      <c r="D900"/>
      <c r="E900" s="159"/>
      <c r="F900"/>
      <c r="G900"/>
      <c r="H900"/>
      <c r="I900"/>
      <c r="J900" s="159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 s="160"/>
      <c r="AD900" s="16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</row>
    <row r="901" spans="1:66" s="341" customFormat="1" ht="13.5">
      <c r="A901"/>
      <c r="B901"/>
      <c r="C901"/>
      <c r="D901"/>
      <c r="E901" s="159"/>
      <c r="F901"/>
      <c r="G901"/>
      <c r="H901"/>
      <c r="I901"/>
      <c r="J901" s="159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 s="160"/>
      <c r="AD901" s="160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</row>
    <row r="902" spans="1:66" s="341" customFormat="1" ht="13.5">
      <c r="A902"/>
      <c r="B902"/>
      <c r="C902"/>
      <c r="D902"/>
      <c r="E902" s="159"/>
      <c r="F902"/>
      <c r="G902"/>
      <c r="H902"/>
      <c r="I902"/>
      <c r="J902" s="159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 s="160"/>
      <c r="AD902" s="160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</row>
    <row r="903" spans="1:66" s="341" customFormat="1" ht="13.5">
      <c r="A903"/>
      <c r="B903"/>
      <c r="C903"/>
      <c r="D903"/>
      <c r="E903" s="159"/>
      <c r="F903"/>
      <c r="G903"/>
      <c r="H903"/>
      <c r="I903"/>
      <c r="J903" s="159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 s="160"/>
      <c r="AD903" s="160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</row>
    <row r="904" spans="1:66" s="341" customFormat="1" ht="13.5">
      <c r="A904"/>
      <c r="B904"/>
      <c r="C904"/>
      <c r="D904"/>
      <c r="E904" s="159"/>
      <c r="F904"/>
      <c r="G904"/>
      <c r="H904"/>
      <c r="I904"/>
      <c r="J904" s="159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 s="160"/>
      <c r="AD904" s="160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</row>
    <row r="905" spans="1:66" s="341" customFormat="1" ht="13.5">
      <c r="A905"/>
      <c r="B905"/>
      <c r="C905"/>
      <c r="D905"/>
      <c r="E905" s="159"/>
      <c r="F905"/>
      <c r="G905"/>
      <c r="H905"/>
      <c r="I905"/>
      <c r="J905" s="159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 s="160"/>
      <c r="AD905" s="160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</row>
    <row r="906" spans="1:66" s="341" customFormat="1" ht="13.5">
      <c r="A906"/>
      <c r="B906"/>
      <c r="C906"/>
      <c r="D906"/>
      <c r="E906" s="159"/>
      <c r="F906"/>
      <c r="G906"/>
      <c r="H906"/>
      <c r="I906"/>
      <c r="J906" s="159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 s="160"/>
      <c r="AD906" s="160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</row>
    <row r="907" spans="1:66" s="341" customFormat="1" ht="13.5">
      <c r="A907"/>
      <c r="B907"/>
      <c r="C907"/>
      <c r="D907"/>
      <c r="E907" s="159"/>
      <c r="F907"/>
      <c r="G907"/>
      <c r="H907"/>
      <c r="I907"/>
      <c r="J907" s="159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 s="160"/>
      <c r="AD907" s="160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</row>
    <row r="908" spans="1:66" s="341" customFormat="1" ht="13.5">
      <c r="A908"/>
      <c r="B908"/>
      <c r="C908"/>
      <c r="D908"/>
      <c r="E908" s="159"/>
      <c r="F908"/>
      <c r="G908"/>
      <c r="H908"/>
      <c r="I908"/>
      <c r="J908" s="159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 s="160"/>
      <c r="AD908" s="160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</row>
    <row r="909" spans="1:66" s="341" customFormat="1" ht="13.5">
      <c r="A909"/>
      <c r="B909"/>
      <c r="C909"/>
      <c r="D909"/>
      <c r="E909" s="159"/>
      <c r="F909"/>
      <c r="G909"/>
      <c r="H909"/>
      <c r="I909"/>
      <c r="J909" s="15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 s="160"/>
      <c r="AD909" s="160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</row>
    <row r="910" spans="1:66" s="341" customFormat="1" ht="13.5">
      <c r="A910"/>
      <c r="B910"/>
      <c r="C910"/>
      <c r="D910"/>
      <c r="E910" s="159"/>
      <c r="F910"/>
      <c r="G910"/>
      <c r="H910"/>
      <c r="I910"/>
      <c r="J910" s="159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 s="160"/>
      <c r="AD910" s="16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</row>
    <row r="911" spans="1:66" s="341" customFormat="1" ht="13.5">
      <c r="A911"/>
      <c r="B911"/>
      <c r="C911"/>
      <c r="D911"/>
      <c r="E911" s="159"/>
      <c r="F911"/>
      <c r="G911"/>
      <c r="H911"/>
      <c r="I911"/>
      <c r="J911" s="159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 s="160"/>
      <c r="AD911" s="160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</row>
    <row r="912" spans="1:66" s="341" customFormat="1" ht="13.5">
      <c r="A912"/>
      <c r="B912"/>
      <c r="C912"/>
      <c r="D912"/>
      <c r="E912" s="159"/>
      <c r="F912"/>
      <c r="G912"/>
      <c r="H912"/>
      <c r="I912"/>
      <c r="J912" s="159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 s="160"/>
      <c r="AD912" s="160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</row>
    <row r="913" spans="1:66" s="341" customFormat="1" ht="13.5">
      <c r="A913"/>
      <c r="B913"/>
      <c r="C913"/>
      <c r="D913"/>
      <c r="E913" s="159"/>
      <c r="F913"/>
      <c r="G913"/>
      <c r="H913"/>
      <c r="I913"/>
      <c r="J913" s="159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 s="160"/>
      <c r="AD913" s="160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</row>
    <row r="914" spans="1:66" s="341" customFormat="1" ht="13.5">
      <c r="A914"/>
      <c r="B914"/>
      <c r="C914"/>
      <c r="D914"/>
      <c r="E914" s="159"/>
      <c r="F914"/>
      <c r="G914"/>
      <c r="H914"/>
      <c r="I914"/>
      <c r="J914" s="159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 s="160"/>
      <c r="AD914" s="160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</row>
    <row r="915" spans="1:66" s="339" customFormat="1" ht="13.5">
      <c r="A915"/>
      <c r="B915"/>
      <c r="C915"/>
      <c r="D915"/>
      <c r="E915" s="159"/>
      <c r="F915"/>
      <c r="G915"/>
      <c r="H915"/>
      <c r="I915"/>
      <c r="J915" s="159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 s="160"/>
      <c r="AD915" s="160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</row>
    <row r="916" spans="1:66" s="339" customFormat="1" ht="13.5">
      <c r="A916"/>
      <c r="B916"/>
      <c r="C916"/>
      <c r="D916"/>
      <c r="E916" s="159"/>
      <c r="F916"/>
      <c r="G916"/>
      <c r="H916"/>
      <c r="I916"/>
      <c r="J916" s="159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 s="160"/>
      <c r="AD916" s="160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</row>
    <row r="917" spans="1:66" s="341" customFormat="1" ht="13.5">
      <c r="A917"/>
      <c r="B917"/>
      <c r="C917"/>
      <c r="D917"/>
      <c r="E917" s="159"/>
      <c r="F917"/>
      <c r="G917"/>
      <c r="H917"/>
      <c r="I917"/>
      <c r="J917" s="159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 s="160"/>
      <c r="AD917" s="160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</row>
    <row r="918" spans="1:66" s="339" customFormat="1" ht="13.5">
      <c r="A918"/>
      <c r="B918"/>
      <c r="C918"/>
      <c r="D918"/>
      <c r="E918" s="159"/>
      <c r="F918"/>
      <c r="G918"/>
      <c r="H918"/>
      <c r="I918"/>
      <c r="J918" s="159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 s="160"/>
      <c r="AD918" s="160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</row>
    <row r="919" spans="1:66" s="339" customFormat="1" ht="13.5">
      <c r="A919"/>
      <c r="B919"/>
      <c r="C919"/>
      <c r="D919"/>
      <c r="E919" s="159"/>
      <c r="F919"/>
      <c r="G919"/>
      <c r="H919"/>
      <c r="I919"/>
      <c r="J919" s="15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 s="160"/>
      <c r="AD919" s="160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</row>
    <row r="920" spans="1:66" s="339" customFormat="1" ht="13.5">
      <c r="A920"/>
      <c r="B920"/>
      <c r="C920"/>
      <c r="D920"/>
      <c r="E920" s="159"/>
      <c r="F920"/>
      <c r="G920"/>
      <c r="H920"/>
      <c r="I920"/>
      <c r="J920" s="159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 s="160"/>
      <c r="AD920" s="16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</row>
    <row r="921" spans="1:66" s="341" customFormat="1" ht="13.5">
      <c r="A921"/>
      <c r="B921"/>
      <c r="C921"/>
      <c r="D921"/>
      <c r="E921" s="159"/>
      <c r="F921"/>
      <c r="G921"/>
      <c r="H921"/>
      <c r="I921"/>
      <c r="J921" s="159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 s="160"/>
      <c r="AD921" s="160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</row>
    <row r="922" spans="1:66" s="341" customFormat="1" ht="13.5">
      <c r="A922"/>
      <c r="B922"/>
      <c r="C922"/>
      <c r="D922"/>
      <c r="E922" s="159"/>
      <c r="F922"/>
      <c r="G922"/>
      <c r="H922"/>
      <c r="I922"/>
      <c r="J922" s="159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 s="160"/>
      <c r="AD922" s="160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</row>
    <row r="923" spans="1:66" s="339" customFormat="1" ht="13.5">
      <c r="A923"/>
      <c r="B923"/>
      <c r="C923"/>
      <c r="D923"/>
      <c r="E923" s="159"/>
      <c r="F923"/>
      <c r="G923"/>
      <c r="H923"/>
      <c r="I923"/>
      <c r="J923" s="159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 s="160"/>
      <c r="AD923" s="160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</row>
    <row r="924" spans="1:66" s="339" customFormat="1" ht="13.5">
      <c r="A924"/>
      <c r="B924"/>
      <c r="C924"/>
      <c r="D924"/>
      <c r="E924" s="159"/>
      <c r="F924"/>
      <c r="G924"/>
      <c r="H924"/>
      <c r="I924"/>
      <c r="J924" s="159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 s="160"/>
      <c r="AD924" s="160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</row>
    <row r="927" spans="1:66" s="341" customFormat="1" ht="13.5">
      <c r="A927"/>
      <c r="B927"/>
      <c r="C927"/>
      <c r="D927"/>
      <c r="E927" s="159"/>
      <c r="F927"/>
      <c r="G927"/>
      <c r="H927"/>
      <c r="I927"/>
      <c r="J927" s="159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 s="160"/>
      <c r="AD927" s="160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</row>
    <row r="928" spans="1:66" s="341" customFormat="1" ht="13.5">
      <c r="A928"/>
      <c r="B928"/>
      <c r="C928"/>
      <c r="D928"/>
      <c r="E928" s="159"/>
      <c r="F928"/>
      <c r="G928"/>
      <c r="H928"/>
      <c r="I928"/>
      <c r="J928" s="159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 s="160"/>
      <c r="AD928" s="160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</row>
    <row r="929" spans="1:66" s="341" customFormat="1" ht="13.5">
      <c r="A929"/>
      <c r="B929"/>
      <c r="C929"/>
      <c r="D929"/>
      <c r="E929" s="159"/>
      <c r="F929"/>
      <c r="G929"/>
      <c r="H929"/>
      <c r="I929"/>
      <c r="J929" s="15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 s="160"/>
      <c r="AD929" s="160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</row>
    <row r="930" spans="1:66" s="341" customFormat="1" ht="13.5">
      <c r="A930"/>
      <c r="B930"/>
      <c r="C930"/>
      <c r="D930"/>
      <c r="E930" s="159"/>
      <c r="F930"/>
      <c r="G930"/>
      <c r="H930"/>
      <c r="I930"/>
      <c r="J930" s="159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 s="160"/>
      <c r="AD930" s="16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</row>
    <row r="931" spans="1:66" s="341" customFormat="1" ht="13.5">
      <c r="A931"/>
      <c r="B931"/>
      <c r="C931"/>
      <c r="D931"/>
      <c r="E931" s="159"/>
      <c r="F931"/>
      <c r="G931"/>
      <c r="H931"/>
      <c r="I931"/>
      <c r="J931" s="159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 s="160"/>
      <c r="AD931" s="160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</row>
    <row r="932" spans="1:66" s="341" customFormat="1" ht="13.5">
      <c r="A932"/>
      <c r="B932"/>
      <c r="C932"/>
      <c r="D932"/>
      <c r="E932" s="159"/>
      <c r="F932"/>
      <c r="G932"/>
      <c r="H932"/>
      <c r="I932"/>
      <c r="J932" s="159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 s="160"/>
      <c r="AD932" s="160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</row>
    <row r="933" spans="1:66" s="341" customFormat="1" ht="13.5">
      <c r="A933"/>
      <c r="B933"/>
      <c r="C933"/>
      <c r="D933"/>
      <c r="E933" s="159"/>
      <c r="F933"/>
      <c r="G933"/>
      <c r="H933"/>
      <c r="I933"/>
      <c r="J933" s="159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 s="160"/>
      <c r="AD933" s="160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</row>
    <row r="934" spans="1:66" s="339" customFormat="1" ht="13.5">
      <c r="A934"/>
      <c r="B934"/>
      <c r="C934"/>
      <c r="D934"/>
      <c r="E934" s="159"/>
      <c r="F934"/>
      <c r="G934"/>
      <c r="H934"/>
      <c r="I934"/>
      <c r="J934" s="159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 s="160"/>
      <c r="AD934" s="160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</row>
    <row r="935" spans="1:66" s="341" customFormat="1" ht="13.5">
      <c r="A935"/>
      <c r="B935"/>
      <c r="C935"/>
      <c r="D935"/>
      <c r="E935" s="159"/>
      <c r="F935"/>
      <c r="G935"/>
      <c r="H935"/>
      <c r="I935"/>
      <c r="J935" s="159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 s="160"/>
      <c r="AD935" s="160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</row>
    <row r="936" spans="1:66" s="339" customFormat="1" ht="13.5">
      <c r="A936"/>
      <c r="B936"/>
      <c r="C936"/>
      <c r="D936"/>
      <c r="E936" s="159"/>
      <c r="F936"/>
      <c r="G936"/>
      <c r="H936"/>
      <c r="I936"/>
      <c r="J936" s="159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 s="160"/>
      <c r="AD936" s="160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</row>
    <row r="937" spans="1:66" s="339" customFormat="1" ht="13.5">
      <c r="A937"/>
      <c r="B937"/>
      <c r="C937"/>
      <c r="D937"/>
      <c r="E937" s="159"/>
      <c r="F937"/>
      <c r="G937"/>
      <c r="H937"/>
      <c r="I937"/>
      <c r="J937" s="159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 s="160"/>
      <c r="AD937" s="160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</row>
    <row r="938" spans="1:66" s="339" customFormat="1" ht="13.5">
      <c r="A938"/>
      <c r="B938"/>
      <c r="C938"/>
      <c r="D938"/>
      <c r="E938" s="159"/>
      <c r="F938"/>
      <c r="G938"/>
      <c r="H938"/>
      <c r="I938"/>
      <c r="J938" s="159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 s="160"/>
      <c r="AD938" s="160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</row>
    <row r="939" spans="1:66" s="341" customFormat="1" ht="13.5">
      <c r="A939"/>
      <c r="B939"/>
      <c r="C939"/>
      <c r="D939"/>
      <c r="E939" s="159"/>
      <c r="F939"/>
      <c r="G939"/>
      <c r="H939"/>
      <c r="I939"/>
      <c r="J939" s="15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 s="160"/>
      <c r="AD939" s="160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</row>
    <row r="940" spans="1:66" s="341" customFormat="1" ht="13.5">
      <c r="A940"/>
      <c r="B940"/>
      <c r="C940"/>
      <c r="D940"/>
      <c r="E940" s="159"/>
      <c r="F940"/>
      <c r="G940"/>
      <c r="H940"/>
      <c r="I940"/>
      <c r="J940" s="159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 s="160"/>
      <c r="AD940" s="16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</row>
    <row r="941" spans="1:66" s="341" customFormat="1" ht="13.5">
      <c r="A941"/>
      <c r="B941"/>
      <c r="C941"/>
      <c r="D941"/>
      <c r="E941" s="159"/>
      <c r="F941"/>
      <c r="G941"/>
      <c r="H941"/>
      <c r="I941"/>
      <c r="J941" s="159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 s="160"/>
      <c r="AD941" s="160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</row>
    <row r="942" spans="1:66" s="341" customFormat="1" ht="13.5">
      <c r="A942"/>
      <c r="B942"/>
      <c r="C942"/>
      <c r="D942"/>
      <c r="E942" s="159"/>
      <c r="F942"/>
      <c r="G942"/>
      <c r="H942"/>
      <c r="I942"/>
      <c r="J942" s="159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 s="160"/>
      <c r="AD942" s="160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</row>
    <row r="943" spans="1:66" s="341" customFormat="1" ht="13.5">
      <c r="A943"/>
      <c r="B943"/>
      <c r="C943"/>
      <c r="D943"/>
      <c r="E943" s="159"/>
      <c r="F943"/>
      <c r="G943"/>
      <c r="H943"/>
      <c r="I943"/>
      <c r="J943" s="159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 s="160"/>
      <c r="AD943" s="160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</row>
    <row r="944" spans="1:66" s="341" customFormat="1" ht="13.5">
      <c r="A944"/>
      <c r="B944"/>
      <c r="C944"/>
      <c r="D944"/>
      <c r="E944" s="159"/>
      <c r="F944"/>
      <c r="G944"/>
      <c r="H944"/>
      <c r="I944"/>
      <c r="J944" s="159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 s="160"/>
      <c r="AD944" s="160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</row>
    <row r="945" spans="1:66" s="341" customFormat="1" ht="13.5">
      <c r="A945"/>
      <c r="B945"/>
      <c r="C945"/>
      <c r="D945"/>
      <c r="E945" s="159"/>
      <c r="F945"/>
      <c r="G945"/>
      <c r="H945"/>
      <c r="I945"/>
      <c r="J945" s="159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 s="160"/>
      <c r="AD945" s="160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</row>
    <row r="946" spans="1:66" s="341" customFormat="1" ht="13.5">
      <c r="A946"/>
      <c r="B946"/>
      <c r="C946"/>
      <c r="D946"/>
      <c r="E946" s="159"/>
      <c r="F946"/>
      <c r="G946"/>
      <c r="H946"/>
      <c r="I946"/>
      <c r="J946" s="159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 s="160"/>
      <c r="AD946" s="160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</row>
    <row r="947" spans="1:66" s="341" customFormat="1" ht="13.5">
      <c r="A947"/>
      <c r="B947"/>
      <c r="C947"/>
      <c r="D947"/>
      <c r="E947" s="159"/>
      <c r="F947"/>
      <c r="G947"/>
      <c r="H947"/>
      <c r="I947"/>
      <c r="J947" s="159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 s="160"/>
      <c r="AD947" s="160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</row>
    <row r="948" spans="1:66" s="341" customFormat="1" ht="13.5">
      <c r="A948"/>
      <c r="B948"/>
      <c r="C948"/>
      <c r="D948"/>
      <c r="E948" s="159"/>
      <c r="F948"/>
      <c r="G948"/>
      <c r="H948"/>
      <c r="I948"/>
      <c r="J948" s="159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 s="160"/>
      <c r="AD948" s="160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</row>
    <row r="949" spans="1:66" s="341" customFormat="1" ht="13.5">
      <c r="A949"/>
      <c r="B949"/>
      <c r="C949"/>
      <c r="D949"/>
      <c r="E949" s="159"/>
      <c r="F949"/>
      <c r="G949"/>
      <c r="H949"/>
      <c r="I949"/>
      <c r="J949" s="15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 s="160"/>
      <c r="AD949" s="160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</row>
    <row r="950" spans="1:66" s="341" customFormat="1" ht="13.5">
      <c r="A950"/>
      <c r="B950"/>
      <c r="C950"/>
      <c r="D950"/>
      <c r="E950" s="159"/>
      <c r="F950"/>
      <c r="G950"/>
      <c r="H950"/>
      <c r="I950"/>
      <c r="J950" s="159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 s="160"/>
      <c r="AD950" s="16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</row>
    <row r="951" spans="1:66" s="341" customFormat="1" ht="13.5">
      <c r="A951"/>
      <c r="B951"/>
      <c r="C951"/>
      <c r="D951"/>
      <c r="E951" s="159"/>
      <c r="F951"/>
      <c r="G951"/>
      <c r="H951"/>
      <c r="I951"/>
      <c r="J951" s="159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 s="160"/>
      <c r="AD951" s="160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</row>
    <row r="952" spans="1:66" s="341" customFormat="1" ht="13.5">
      <c r="A952"/>
      <c r="B952"/>
      <c r="C952"/>
      <c r="D952"/>
      <c r="E952" s="159"/>
      <c r="F952"/>
      <c r="G952"/>
      <c r="H952"/>
      <c r="I952"/>
      <c r="J952" s="159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 s="160"/>
      <c r="AD952" s="160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</row>
    <row r="953" spans="1:66" s="341" customFormat="1" ht="13.5">
      <c r="A953"/>
      <c r="B953"/>
      <c r="C953"/>
      <c r="D953"/>
      <c r="E953" s="159"/>
      <c r="F953"/>
      <c r="G953"/>
      <c r="H953"/>
      <c r="I953"/>
      <c r="J953" s="159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 s="160"/>
      <c r="AD953" s="160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</row>
    <row r="954" spans="1:66" s="341" customFormat="1" ht="13.5">
      <c r="A954"/>
      <c r="B954"/>
      <c r="C954"/>
      <c r="D954"/>
      <c r="E954" s="159"/>
      <c r="F954"/>
      <c r="G954"/>
      <c r="H954"/>
      <c r="I954"/>
      <c r="J954" s="159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 s="160"/>
      <c r="AD954" s="160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</row>
    <row r="955" spans="1:66" s="341" customFormat="1" ht="13.5">
      <c r="A955"/>
      <c r="B955"/>
      <c r="C955"/>
      <c r="D955"/>
      <c r="E955" s="159"/>
      <c r="F955"/>
      <c r="G955"/>
      <c r="H955"/>
      <c r="I955"/>
      <c r="J955" s="159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 s="160"/>
      <c r="AD955" s="160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</row>
    <row r="956" spans="1:66" s="341" customFormat="1" ht="13.5">
      <c r="A956"/>
      <c r="B956"/>
      <c r="C956"/>
      <c r="D956"/>
      <c r="E956" s="159"/>
      <c r="F956"/>
      <c r="G956"/>
      <c r="H956"/>
      <c r="I956"/>
      <c r="J956" s="159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 s="160"/>
      <c r="AD956" s="160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</row>
    <row r="957" spans="1:66" s="341" customFormat="1" ht="13.5">
      <c r="A957"/>
      <c r="B957"/>
      <c r="C957"/>
      <c r="D957"/>
      <c r="E957" s="159"/>
      <c r="F957"/>
      <c r="G957"/>
      <c r="H957"/>
      <c r="I957"/>
      <c r="J957" s="159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 s="160"/>
      <c r="AD957" s="160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</row>
    <row r="958" spans="1:66" s="341" customFormat="1" ht="13.5">
      <c r="A958"/>
      <c r="B958"/>
      <c r="C958"/>
      <c r="D958"/>
      <c r="E958" s="159"/>
      <c r="F958"/>
      <c r="G958"/>
      <c r="H958"/>
      <c r="I958"/>
      <c r="J958" s="159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 s="160"/>
      <c r="AD958" s="160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</row>
    <row r="959" spans="1:66" s="341" customFormat="1" ht="13.5">
      <c r="A959"/>
      <c r="B959"/>
      <c r="C959"/>
      <c r="D959"/>
      <c r="E959" s="159"/>
      <c r="F959"/>
      <c r="G959"/>
      <c r="H959"/>
      <c r="I959"/>
      <c r="J959" s="1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 s="160"/>
      <c r="AD959" s="160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</row>
    <row r="960" spans="1:66" s="341" customFormat="1" ht="13.5">
      <c r="A960"/>
      <c r="B960"/>
      <c r="C960"/>
      <c r="D960"/>
      <c r="E960" s="159"/>
      <c r="F960"/>
      <c r="G960"/>
      <c r="H960"/>
      <c r="I960"/>
      <c r="J960" s="159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 s="160"/>
      <c r="AD960" s="1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</row>
    <row r="961" spans="1:66" s="341" customFormat="1" ht="13.5">
      <c r="A961"/>
      <c r="B961"/>
      <c r="C961"/>
      <c r="D961"/>
      <c r="E961" s="159"/>
      <c r="F961"/>
      <c r="G961"/>
      <c r="H961"/>
      <c r="I961"/>
      <c r="J961" s="159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 s="160"/>
      <c r="AD961" s="160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</row>
    <row r="962" spans="1:66" s="341" customFormat="1" ht="13.5">
      <c r="A962"/>
      <c r="B962"/>
      <c r="C962"/>
      <c r="D962"/>
      <c r="E962" s="159"/>
      <c r="F962"/>
      <c r="G962"/>
      <c r="H962"/>
      <c r="I962"/>
      <c r="J962" s="159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 s="160"/>
      <c r="AD962" s="160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</row>
    <row r="963" spans="1:66" s="341" customFormat="1" ht="13.5">
      <c r="A963"/>
      <c r="B963"/>
      <c r="C963"/>
      <c r="D963"/>
      <c r="E963" s="159"/>
      <c r="F963"/>
      <c r="G963"/>
      <c r="H963"/>
      <c r="I963"/>
      <c r="J963" s="159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 s="160"/>
      <c r="AD963" s="160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</row>
    <row r="964" spans="1:66" s="341" customFormat="1" ht="13.5">
      <c r="A964"/>
      <c r="B964"/>
      <c r="C964"/>
      <c r="D964"/>
      <c r="E964" s="159"/>
      <c r="F964"/>
      <c r="G964"/>
      <c r="H964"/>
      <c r="I964"/>
      <c r="J964" s="159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 s="160"/>
      <c r="AD964" s="160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</row>
    <row r="965" spans="1:66" s="341" customFormat="1" ht="13.5">
      <c r="A965"/>
      <c r="B965"/>
      <c r="C965"/>
      <c r="D965"/>
      <c r="E965" s="159"/>
      <c r="F965"/>
      <c r="G965"/>
      <c r="H965"/>
      <c r="I965"/>
      <c r="J965" s="159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 s="160"/>
      <c r="AD965" s="160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</row>
    <row r="966" spans="1:66" s="341" customFormat="1" ht="13.5">
      <c r="A966"/>
      <c r="B966"/>
      <c r="C966"/>
      <c r="D966"/>
      <c r="E966" s="159"/>
      <c r="F966"/>
      <c r="G966"/>
      <c r="H966"/>
      <c r="I966"/>
      <c r="J966" s="159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 s="160"/>
      <c r="AD966" s="160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</row>
    <row r="967" spans="1:66" s="341" customFormat="1" ht="13.5">
      <c r="A967"/>
      <c r="B967"/>
      <c r="C967"/>
      <c r="D967"/>
      <c r="E967" s="159"/>
      <c r="F967"/>
      <c r="G967"/>
      <c r="H967"/>
      <c r="I967"/>
      <c r="J967" s="159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 s="160"/>
      <c r="AD967" s="160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</row>
    <row r="968" spans="1:66" s="341" customFormat="1" ht="13.5">
      <c r="A968"/>
      <c r="B968"/>
      <c r="C968"/>
      <c r="D968"/>
      <c r="E968" s="159"/>
      <c r="F968"/>
      <c r="G968"/>
      <c r="H968"/>
      <c r="I968"/>
      <c r="J968" s="159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 s="160"/>
      <c r="AD968" s="160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</row>
    <row r="969" spans="1:66" s="341" customFormat="1" ht="13.5">
      <c r="A969"/>
      <c r="B969"/>
      <c r="C969"/>
      <c r="D969"/>
      <c r="E969" s="159"/>
      <c r="F969"/>
      <c r="G969"/>
      <c r="H969"/>
      <c r="I969"/>
      <c r="J969" s="15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 s="160"/>
      <c r="AD969" s="160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</row>
    <row r="970" spans="1:66" s="341" customFormat="1" ht="13.5">
      <c r="A970"/>
      <c r="B970"/>
      <c r="C970"/>
      <c r="D970"/>
      <c r="E970" s="159"/>
      <c r="F970"/>
      <c r="G970"/>
      <c r="H970"/>
      <c r="I970"/>
      <c r="J970" s="159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 s="160"/>
      <c r="AD970" s="16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</row>
    <row r="971" spans="1:66" s="341" customFormat="1" ht="13.5">
      <c r="A971"/>
      <c r="B971"/>
      <c r="C971"/>
      <c r="D971"/>
      <c r="E971" s="159"/>
      <c r="F971"/>
      <c r="G971"/>
      <c r="H971"/>
      <c r="I971"/>
      <c r="J971" s="159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 s="160"/>
      <c r="AD971" s="160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</row>
    <row r="972" spans="1:66" s="341" customFormat="1" ht="13.5">
      <c r="A972"/>
      <c r="B972"/>
      <c r="C972"/>
      <c r="D972"/>
      <c r="E972" s="159"/>
      <c r="F972"/>
      <c r="G972"/>
      <c r="H972"/>
      <c r="I972"/>
      <c r="J972" s="159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 s="160"/>
      <c r="AD972" s="160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</row>
    <row r="973" spans="1:66" s="341" customFormat="1" ht="13.5">
      <c r="A973"/>
      <c r="B973"/>
      <c r="C973"/>
      <c r="D973"/>
      <c r="E973" s="159"/>
      <c r="F973"/>
      <c r="G973"/>
      <c r="H973"/>
      <c r="I973"/>
      <c r="J973" s="159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 s="160"/>
      <c r="AD973" s="160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</row>
    <row r="974" spans="1:66" s="341" customFormat="1" ht="13.5">
      <c r="A974"/>
      <c r="B974"/>
      <c r="C974"/>
      <c r="D974"/>
      <c r="E974" s="159"/>
      <c r="F974"/>
      <c r="G974"/>
      <c r="H974"/>
      <c r="I974"/>
      <c r="J974" s="159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 s="160"/>
      <c r="AD974" s="160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</row>
    <row r="975" spans="1:66" s="341" customFormat="1" ht="13.5">
      <c r="A975"/>
      <c r="B975"/>
      <c r="C975"/>
      <c r="D975"/>
      <c r="E975" s="159"/>
      <c r="F975"/>
      <c r="G975"/>
      <c r="H975"/>
      <c r="I975"/>
      <c r="J975" s="159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 s="160"/>
      <c r="AD975" s="160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</row>
    <row r="976" spans="1:66" s="341" customFormat="1" ht="13.5">
      <c r="A976"/>
      <c r="B976"/>
      <c r="C976"/>
      <c r="D976"/>
      <c r="E976" s="159"/>
      <c r="F976"/>
      <c r="G976"/>
      <c r="H976"/>
      <c r="I976"/>
      <c r="J976" s="159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 s="160"/>
      <c r="AD976" s="160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</row>
    <row r="977" spans="1:66" s="341" customFormat="1" ht="13.5">
      <c r="A977"/>
      <c r="B977"/>
      <c r="C977"/>
      <c r="D977"/>
      <c r="E977" s="159"/>
      <c r="F977"/>
      <c r="G977"/>
      <c r="H977"/>
      <c r="I977"/>
      <c r="J977" s="159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 s="160"/>
      <c r="AD977" s="160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</row>
    <row r="978" spans="1:66" s="341" customFormat="1" ht="13.5">
      <c r="A978"/>
      <c r="B978"/>
      <c r="C978"/>
      <c r="D978"/>
      <c r="E978" s="159"/>
      <c r="F978"/>
      <c r="G978"/>
      <c r="H978"/>
      <c r="I978"/>
      <c r="J978" s="159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 s="160"/>
      <c r="AD978" s="160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</row>
    <row r="979" spans="1:66" s="341" customFormat="1" ht="13.5">
      <c r="A979"/>
      <c r="B979"/>
      <c r="C979"/>
      <c r="D979"/>
      <c r="E979" s="159"/>
      <c r="F979"/>
      <c r="G979"/>
      <c r="H979"/>
      <c r="I979"/>
      <c r="J979" s="15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 s="160"/>
      <c r="AD979" s="160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</row>
    <row r="980" spans="1:66" s="341" customFormat="1" ht="13.5">
      <c r="A980"/>
      <c r="B980"/>
      <c r="C980"/>
      <c r="D980"/>
      <c r="E980" s="159"/>
      <c r="F980"/>
      <c r="G980"/>
      <c r="H980"/>
      <c r="I980"/>
      <c r="J980" s="159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 s="160"/>
      <c r="AD980" s="16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</row>
    <row r="981" spans="1:66" s="341" customFormat="1" ht="13.5">
      <c r="A981"/>
      <c r="B981"/>
      <c r="C981"/>
      <c r="D981"/>
      <c r="E981" s="159"/>
      <c r="F981"/>
      <c r="G981"/>
      <c r="H981"/>
      <c r="I981"/>
      <c r="J981" s="159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 s="160"/>
      <c r="AD981" s="160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</row>
    <row r="982" spans="1:66" s="341" customFormat="1" ht="13.5">
      <c r="A982"/>
      <c r="B982"/>
      <c r="C982"/>
      <c r="D982"/>
      <c r="E982" s="159"/>
      <c r="F982"/>
      <c r="G982"/>
      <c r="H982"/>
      <c r="I982"/>
      <c r="J982" s="159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 s="160"/>
      <c r="AD982" s="160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</row>
    <row r="983" spans="1:66" s="341" customFormat="1" ht="13.5">
      <c r="A983"/>
      <c r="B983"/>
      <c r="C983"/>
      <c r="D983"/>
      <c r="E983" s="159"/>
      <c r="F983"/>
      <c r="G983"/>
      <c r="H983"/>
      <c r="I983"/>
      <c r="J983" s="159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 s="160"/>
      <c r="AD983" s="160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</row>
    <row r="984" spans="1:66" s="341" customFormat="1" ht="13.5">
      <c r="A984"/>
      <c r="B984"/>
      <c r="C984"/>
      <c r="D984"/>
      <c r="E984" s="159"/>
      <c r="F984"/>
      <c r="G984"/>
      <c r="H984"/>
      <c r="I984"/>
      <c r="J984" s="159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 s="160"/>
      <c r="AD984" s="160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</row>
    <row r="985" spans="1:66" s="341" customFormat="1" ht="13.5">
      <c r="A985"/>
      <c r="B985"/>
      <c r="C985"/>
      <c r="D985"/>
      <c r="E985" s="159"/>
      <c r="F985"/>
      <c r="G985"/>
      <c r="H985"/>
      <c r="I985"/>
      <c r="J985" s="159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 s="160"/>
      <c r="AD985" s="160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</row>
    <row r="986" spans="1:66" s="341" customFormat="1" ht="13.5">
      <c r="A986"/>
      <c r="B986"/>
      <c r="C986"/>
      <c r="D986"/>
      <c r="E986" s="159"/>
      <c r="F986"/>
      <c r="G986"/>
      <c r="H986"/>
      <c r="I986"/>
      <c r="J986" s="159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 s="160"/>
      <c r="AD986" s="160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</row>
    <row r="987" spans="1:66" s="341" customFormat="1" ht="13.5">
      <c r="A987"/>
      <c r="B987"/>
      <c r="C987"/>
      <c r="D987"/>
      <c r="E987" s="159"/>
      <c r="F987"/>
      <c r="G987"/>
      <c r="H987"/>
      <c r="I987"/>
      <c r="J987" s="159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 s="160"/>
      <c r="AD987" s="160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</row>
    <row r="988" spans="1:66" s="341" customFormat="1" ht="13.5">
      <c r="A988"/>
      <c r="B988"/>
      <c r="C988"/>
      <c r="D988"/>
      <c r="E988" s="159"/>
      <c r="F988"/>
      <c r="G988"/>
      <c r="H988"/>
      <c r="I988"/>
      <c r="J988" s="159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 s="160"/>
      <c r="AD988" s="160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</row>
    <row r="989" spans="1:66" s="341" customFormat="1" ht="13.5">
      <c r="A989"/>
      <c r="B989"/>
      <c r="C989"/>
      <c r="D989"/>
      <c r="E989" s="159"/>
      <c r="F989"/>
      <c r="G989"/>
      <c r="H989"/>
      <c r="I989"/>
      <c r="J989" s="15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 s="160"/>
      <c r="AD989" s="160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</row>
    <row r="990" spans="1:66" s="341" customFormat="1" ht="13.5">
      <c r="A990"/>
      <c r="B990"/>
      <c r="C990"/>
      <c r="D990"/>
      <c r="E990" s="159"/>
      <c r="F990"/>
      <c r="G990"/>
      <c r="H990"/>
      <c r="I990"/>
      <c r="J990" s="159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 s="160"/>
      <c r="AD990" s="16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</row>
    <row r="991" spans="1:66" s="341" customFormat="1" ht="13.5">
      <c r="A991"/>
      <c r="B991"/>
      <c r="C991"/>
      <c r="D991"/>
      <c r="E991" s="159"/>
      <c r="F991"/>
      <c r="G991"/>
      <c r="H991"/>
      <c r="I991"/>
      <c r="J991" s="159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 s="160"/>
      <c r="AD991" s="160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</row>
    <row r="992" spans="1:66" s="341" customFormat="1" ht="13.5">
      <c r="A992"/>
      <c r="B992"/>
      <c r="C992"/>
      <c r="D992"/>
      <c r="E992" s="159"/>
      <c r="F992"/>
      <c r="G992"/>
      <c r="H992"/>
      <c r="I992"/>
      <c r="J992" s="159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 s="160"/>
      <c r="AD992" s="160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</row>
    <row r="993" spans="1:66" s="341" customFormat="1" ht="13.5">
      <c r="A993"/>
      <c r="B993"/>
      <c r="C993"/>
      <c r="D993"/>
      <c r="E993" s="159"/>
      <c r="F993"/>
      <c r="G993"/>
      <c r="H993"/>
      <c r="I993"/>
      <c r="J993" s="159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 s="160"/>
      <c r="AD993" s="160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</row>
    <row r="994" spans="1:66" s="341" customFormat="1" ht="13.5">
      <c r="A994"/>
      <c r="B994"/>
      <c r="C994"/>
      <c r="D994"/>
      <c r="E994" s="159"/>
      <c r="F994"/>
      <c r="G994"/>
      <c r="H994"/>
      <c r="I994"/>
      <c r="J994" s="159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 s="160"/>
      <c r="AD994" s="160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</row>
    <row r="995" spans="1:66" s="341" customFormat="1" ht="13.5">
      <c r="A995"/>
      <c r="B995"/>
      <c r="C995"/>
      <c r="D995"/>
      <c r="E995" s="159"/>
      <c r="F995"/>
      <c r="G995"/>
      <c r="H995"/>
      <c r="I995"/>
      <c r="J995" s="159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 s="160"/>
      <c r="AD995" s="160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</row>
    <row r="996" spans="1:66" s="341" customFormat="1" ht="13.5">
      <c r="A996"/>
      <c r="B996"/>
      <c r="C996"/>
      <c r="D996"/>
      <c r="E996" s="159"/>
      <c r="F996"/>
      <c r="G996"/>
      <c r="H996"/>
      <c r="I996"/>
      <c r="J996" s="159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 s="160"/>
      <c r="AD996" s="160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</row>
    <row r="997" spans="1:66" s="341" customFormat="1" ht="13.5">
      <c r="A997"/>
      <c r="B997"/>
      <c r="C997"/>
      <c r="D997"/>
      <c r="E997" s="159"/>
      <c r="F997"/>
      <c r="G997"/>
      <c r="H997"/>
      <c r="I997"/>
      <c r="J997" s="159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 s="160"/>
      <c r="AD997" s="160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</row>
    <row r="998" spans="1:66" s="341" customFormat="1" ht="13.5">
      <c r="A998"/>
      <c r="B998"/>
      <c r="C998"/>
      <c r="D998"/>
      <c r="E998" s="159"/>
      <c r="F998"/>
      <c r="G998"/>
      <c r="H998"/>
      <c r="I998"/>
      <c r="J998" s="159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 s="160"/>
      <c r="AD998" s="160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</row>
    <row r="999" spans="1:66" s="341" customFormat="1" ht="13.5">
      <c r="A999"/>
      <c r="B999"/>
      <c r="C999"/>
      <c r="D999"/>
      <c r="E999" s="159"/>
      <c r="F999"/>
      <c r="G999"/>
      <c r="H999"/>
      <c r="I999"/>
      <c r="J999" s="15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 s="160"/>
      <c r="AD999" s="160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</row>
    <row r="1000" spans="1:66" s="341" customFormat="1" ht="13.5">
      <c r="A1000"/>
      <c r="B1000"/>
      <c r="C1000"/>
      <c r="D1000"/>
      <c r="E1000" s="159"/>
      <c r="F1000"/>
      <c r="G1000"/>
      <c r="H1000"/>
      <c r="I1000"/>
      <c r="J1000" s="159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 s="160"/>
      <c r="AD1000" s="16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</row>
    <row r="1001" spans="1:66" s="341" customFormat="1" ht="13.5">
      <c r="A1001"/>
      <c r="B1001"/>
      <c r="C1001"/>
      <c r="D1001"/>
      <c r="E1001" s="159"/>
      <c r="F1001"/>
      <c r="G1001"/>
      <c r="H1001"/>
      <c r="I1001"/>
      <c r="J1001" s="159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 s="160"/>
      <c r="AD1001" s="160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</row>
    <row r="1002" spans="1:66" s="341" customFormat="1" ht="13.5">
      <c r="A1002"/>
      <c r="B1002"/>
      <c r="C1002"/>
      <c r="D1002"/>
      <c r="E1002" s="159"/>
      <c r="F1002"/>
      <c r="G1002"/>
      <c r="H1002"/>
      <c r="I1002"/>
      <c r="J1002" s="159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 s="160"/>
      <c r="AD1002" s="160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</row>
    <row r="1003" spans="1:66" s="341" customFormat="1" ht="13.5">
      <c r="A1003"/>
      <c r="B1003"/>
      <c r="C1003"/>
      <c r="D1003"/>
      <c r="E1003" s="159"/>
      <c r="F1003"/>
      <c r="G1003"/>
      <c r="H1003"/>
      <c r="I1003"/>
      <c r="J1003" s="159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 s="160"/>
      <c r="AD1003" s="160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</row>
    <row r="1004" spans="1:66" s="341" customFormat="1" ht="13.5">
      <c r="A1004"/>
      <c r="B1004"/>
      <c r="C1004"/>
      <c r="D1004"/>
      <c r="E1004" s="159"/>
      <c r="F1004"/>
      <c r="G1004"/>
      <c r="H1004"/>
      <c r="I1004"/>
      <c r="J1004" s="159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 s="160"/>
      <c r="AD1004" s="160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</row>
    <row r="1005" spans="1:66" s="341" customFormat="1" ht="13.5">
      <c r="A1005"/>
      <c r="B1005"/>
      <c r="C1005"/>
      <c r="D1005"/>
      <c r="E1005" s="159"/>
      <c r="F1005"/>
      <c r="G1005"/>
      <c r="H1005"/>
      <c r="I1005"/>
      <c r="J1005" s="159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 s="160"/>
      <c r="AD1005" s="160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</row>
    <row r="1006" spans="1:66" s="341" customFormat="1" ht="13.5">
      <c r="A1006"/>
      <c r="B1006"/>
      <c r="C1006"/>
      <c r="D1006"/>
      <c r="E1006" s="159"/>
      <c r="F1006"/>
      <c r="G1006"/>
      <c r="H1006"/>
      <c r="I1006"/>
      <c r="J1006" s="159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 s="160"/>
      <c r="AD1006" s="160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</row>
    <row r="1007" spans="1:66" s="341" customFormat="1" ht="13.5">
      <c r="A1007"/>
      <c r="B1007"/>
      <c r="C1007"/>
      <c r="D1007"/>
      <c r="E1007" s="159"/>
      <c r="F1007"/>
      <c r="G1007"/>
      <c r="H1007"/>
      <c r="I1007"/>
      <c r="J1007" s="159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 s="160"/>
      <c r="AD1007" s="160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</row>
    <row r="1008" spans="1:66" s="341" customFormat="1" ht="13.5">
      <c r="A1008"/>
      <c r="B1008"/>
      <c r="C1008"/>
      <c r="D1008"/>
      <c r="E1008" s="159"/>
      <c r="F1008"/>
      <c r="G1008"/>
      <c r="H1008"/>
      <c r="I1008"/>
      <c r="J1008" s="159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 s="160"/>
      <c r="AD1008" s="160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</row>
    <row r="1009" spans="1:66" s="341" customFormat="1" ht="13.5">
      <c r="A1009"/>
      <c r="B1009"/>
      <c r="C1009"/>
      <c r="D1009"/>
      <c r="E1009" s="159"/>
      <c r="F1009"/>
      <c r="G1009"/>
      <c r="H1009"/>
      <c r="I1009"/>
      <c r="J1009" s="15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 s="160"/>
      <c r="AD1009" s="160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</row>
    <row r="1010" spans="1:66" s="341" customFormat="1" ht="13.5">
      <c r="A1010"/>
      <c r="B1010"/>
      <c r="C1010"/>
      <c r="D1010"/>
      <c r="E1010" s="159"/>
      <c r="F1010"/>
      <c r="G1010"/>
      <c r="H1010"/>
      <c r="I1010"/>
      <c r="J1010" s="159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 s="160"/>
      <c r="AD1010" s="16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</row>
    <row r="1011" spans="1:66" s="341" customFormat="1" ht="13.5">
      <c r="A1011"/>
      <c r="B1011"/>
      <c r="C1011"/>
      <c r="D1011"/>
      <c r="E1011" s="159"/>
      <c r="F1011"/>
      <c r="G1011"/>
      <c r="H1011"/>
      <c r="I1011"/>
      <c r="J1011" s="159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 s="160"/>
      <c r="AD1011" s="160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</row>
    <row r="1012" spans="1:66" s="341" customFormat="1" ht="13.5">
      <c r="A1012"/>
      <c r="B1012"/>
      <c r="C1012"/>
      <c r="D1012"/>
      <c r="E1012" s="159"/>
      <c r="F1012"/>
      <c r="G1012"/>
      <c r="H1012"/>
      <c r="I1012"/>
      <c r="J1012" s="159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 s="160"/>
      <c r="AD1012" s="160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</row>
    <row r="1013" spans="1:66" s="341" customFormat="1" ht="13.5">
      <c r="A1013"/>
      <c r="B1013"/>
      <c r="C1013"/>
      <c r="D1013"/>
      <c r="E1013" s="159"/>
      <c r="F1013"/>
      <c r="G1013"/>
      <c r="H1013"/>
      <c r="I1013"/>
      <c r="J1013" s="159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 s="160"/>
      <c r="AD1013" s="160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</row>
    <row r="1014" spans="1:66" s="341" customFormat="1" ht="13.5">
      <c r="A1014"/>
      <c r="B1014"/>
      <c r="C1014"/>
      <c r="D1014"/>
      <c r="E1014" s="159"/>
      <c r="F1014"/>
      <c r="G1014"/>
      <c r="H1014"/>
      <c r="I1014"/>
      <c r="J1014" s="159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 s="160"/>
      <c r="AD1014" s="160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</row>
    <row r="1015" spans="1:66" s="341" customFormat="1" ht="13.5">
      <c r="A1015"/>
      <c r="B1015"/>
      <c r="C1015"/>
      <c r="D1015"/>
      <c r="E1015" s="159"/>
      <c r="F1015"/>
      <c r="G1015"/>
      <c r="H1015"/>
      <c r="I1015"/>
      <c r="J1015" s="159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 s="160"/>
      <c r="AD1015" s="160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</row>
    <row r="1016" spans="1:66" s="341" customFormat="1" ht="13.5">
      <c r="A1016"/>
      <c r="B1016"/>
      <c r="C1016"/>
      <c r="D1016"/>
      <c r="E1016" s="159"/>
      <c r="F1016"/>
      <c r="G1016"/>
      <c r="H1016"/>
      <c r="I1016"/>
      <c r="J1016" s="159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 s="160"/>
      <c r="AD1016" s="160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</row>
    <row r="1017" spans="1:66" s="341" customFormat="1" ht="13.5">
      <c r="A1017"/>
      <c r="B1017"/>
      <c r="C1017"/>
      <c r="D1017"/>
      <c r="E1017" s="159"/>
      <c r="F1017"/>
      <c r="G1017"/>
      <c r="H1017"/>
      <c r="I1017"/>
      <c r="J1017" s="159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 s="160"/>
      <c r="AD1017" s="160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</row>
    <row r="1018" spans="1:66" s="341" customFormat="1" ht="13.5">
      <c r="A1018"/>
      <c r="B1018"/>
      <c r="C1018"/>
      <c r="D1018"/>
      <c r="E1018" s="159"/>
      <c r="F1018"/>
      <c r="G1018"/>
      <c r="H1018"/>
      <c r="I1018"/>
      <c r="J1018" s="159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 s="160"/>
      <c r="AD1018" s="160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</row>
    <row r="1019" spans="1:66" s="341" customFormat="1" ht="13.5">
      <c r="A1019"/>
      <c r="B1019"/>
      <c r="C1019"/>
      <c r="D1019"/>
      <c r="E1019" s="159"/>
      <c r="F1019"/>
      <c r="G1019"/>
      <c r="H1019"/>
      <c r="I1019"/>
      <c r="J1019" s="15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 s="160"/>
      <c r="AD1019" s="160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</row>
    <row r="1020" spans="1:66" s="341" customFormat="1" ht="13.5">
      <c r="A1020"/>
      <c r="B1020"/>
      <c r="C1020"/>
      <c r="D1020"/>
      <c r="E1020" s="159"/>
      <c r="F1020"/>
      <c r="G1020"/>
      <c r="H1020"/>
      <c r="I1020"/>
      <c r="J1020" s="159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 s="160"/>
      <c r="AD1020" s="16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</row>
    <row r="1021" spans="1:66" s="341" customFormat="1" ht="13.5">
      <c r="A1021"/>
      <c r="B1021"/>
      <c r="C1021"/>
      <c r="D1021"/>
      <c r="E1021" s="159"/>
      <c r="F1021"/>
      <c r="G1021"/>
      <c r="H1021"/>
      <c r="I1021"/>
      <c r="J1021" s="159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 s="160"/>
      <c r="AD1021" s="160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</row>
    <row r="1022" spans="1:66" s="341" customFormat="1" ht="13.5">
      <c r="A1022"/>
      <c r="B1022"/>
      <c r="C1022"/>
      <c r="D1022"/>
      <c r="E1022" s="159"/>
      <c r="F1022"/>
      <c r="G1022"/>
      <c r="H1022"/>
      <c r="I1022"/>
      <c r="J1022" s="159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 s="160"/>
      <c r="AD1022" s="160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</row>
    <row r="1023" spans="1:66" s="341" customFormat="1" ht="13.5">
      <c r="A1023"/>
      <c r="B1023"/>
      <c r="C1023"/>
      <c r="D1023"/>
      <c r="E1023" s="159"/>
      <c r="F1023"/>
      <c r="G1023"/>
      <c r="H1023"/>
      <c r="I1023"/>
      <c r="J1023" s="159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 s="160"/>
      <c r="AD1023" s="160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</row>
    <row r="1024" spans="1:66" s="341" customFormat="1" ht="13.5">
      <c r="A1024"/>
      <c r="B1024"/>
      <c r="C1024"/>
      <c r="D1024"/>
      <c r="E1024" s="159"/>
      <c r="F1024"/>
      <c r="G1024"/>
      <c r="H1024"/>
      <c r="I1024"/>
      <c r="J1024" s="159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 s="160"/>
      <c r="AD1024" s="160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</row>
    <row r="1025" spans="1:66" s="341" customFormat="1" ht="13.5">
      <c r="A1025"/>
      <c r="B1025"/>
      <c r="C1025"/>
      <c r="D1025"/>
      <c r="E1025" s="159"/>
      <c r="F1025"/>
      <c r="G1025"/>
      <c r="H1025"/>
      <c r="I1025"/>
      <c r="J1025" s="159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 s="160"/>
      <c r="AD1025" s="160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</row>
    <row r="1026" spans="1:66" s="341" customFormat="1" ht="13.5">
      <c r="A1026"/>
      <c r="B1026"/>
      <c r="C1026"/>
      <c r="D1026"/>
      <c r="E1026" s="159"/>
      <c r="F1026"/>
      <c r="G1026"/>
      <c r="H1026"/>
      <c r="I1026"/>
      <c r="J1026" s="159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 s="160"/>
      <c r="AD1026" s="160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</row>
    <row r="1027" spans="1:66" s="341" customFormat="1" ht="13.5">
      <c r="A1027"/>
      <c r="B1027"/>
      <c r="C1027"/>
      <c r="D1027"/>
      <c r="E1027" s="159"/>
      <c r="F1027"/>
      <c r="G1027"/>
      <c r="H1027"/>
      <c r="I1027"/>
      <c r="J1027" s="159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 s="160"/>
      <c r="AD1027" s="160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</row>
    <row r="1028" spans="1:66" s="341" customFormat="1" ht="13.5">
      <c r="A1028"/>
      <c r="B1028"/>
      <c r="C1028"/>
      <c r="D1028"/>
      <c r="E1028" s="159"/>
      <c r="F1028"/>
      <c r="G1028"/>
      <c r="H1028"/>
      <c r="I1028"/>
      <c r="J1028" s="159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 s="160"/>
      <c r="AD1028" s="160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</row>
    <row r="1029" spans="1:66" s="341" customFormat="1" ht="13.5">
      <c r="A1029"/>
      <c r="B1029"/>
      <c r="C1029"/>
      <c r="D1029"/>
      <c r="E1029" s="159"/>
      <c r="F1029"/>
      <c r="G1029"/>
      <c r="H1029"/>
      <c r="I1029"/>
      <c r="J1029" s="15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 s="160"/>
      <c r="AD1029" s="160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</row>
    <row r="1030" spans="1:66" s="341" customFormat="1" ht="13.5">
      <c r="A1030"/>
      <c r="B1030"/>
      <c r="C1030"/>
      <c r="D1030"/>
      <c r="E1030" s="159"/>
      <c r="F1030"/>
      <c r="G1030"/>
      <c r="H1030"/>
      <c r="I1030"/>
      <c r="J1030" s="159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 s="160"/>
      <c r="AD1030" s="16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</row>
    <row r="1031" spans="1:66" s="341" customFormat="1" ht="13.5">
      <c r="A1031"/>
      <c r="B1031"/>
      <c r="C1031"/>
      <c r="D1031"/>
      <c r="E1031" s="159"/>
      <c r="F1031"/>
      <c r="G1031"/>
      <c r="H1031"/>
      <c r="I1031"/>
      <c r="J1031" s="159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 s="160"/>
      <c r="AD1031" s="160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</row>
    <row r="1032" spans="1:66" s="341" customFormat="1" ht="13.5">
      <c r="A1032"/>
      <c r="B1032"/>
      <c r="C1032"/>
      <c r="D1032"/>
      <c r="E1032" s="159"/>
      <c r="F1032"/>
      <c r="G1032"/>
      <c r="H1032"/>
      <c r="I1032"/>
      <c r="J1032" s="159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 s="160"/>
      <c r="AD1032" s="160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</row>
    <row r="1033" spans="1:66" s="341" customFormat="1" ht="13.5">
      <c r="A1033"/>
      <c r="B1033"/>
      <c r="C1033"/>
      <c r="D1033"/>
      <c r="E1033" s="159"/>
      <c r="F1033"/>
      <c r="G1033"/>
      <c r="H1033"/>
      <c r="I1033"/>
      <c r="J1033" s="159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 s="160"/>
      <c r="AD1033" s="160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</row>
    <row r="1034" spans="1:66" s="341" customFormat="1" ht="13.5">
      <c r="A1034"/>
      <c r="B1034"/>
      <c r="C1034"/>
      <c r="D1034"/>
      <c r="E1034" s="159"/>
      <c r="F1034"/>
      <c r="G1034"/>
      <c r="H1034"/>
      <c r="I1034"/>
      <c r="J1034" s="159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 s="160"/>
      <c r="AD1034" s="160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</row>
    <row r="1035" spans="1:66" s="341" customFormat="1" ht="13.5">
      <c r="A1035"/>
      <c r="B1035"/>
      <c r="C1035"/>
      <c r="D1035"/>
      <c r="E1035" s="159"/>
      <c r="F1035"/>
      <c r="G1035"/>
      <c r="H1035"/>
      <c r="I1035"/>
      <c r="J1035" s="159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 s="160"/>
      <c r="AD1035" s="160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</row>
    <row r="1036" spans="1:66" s="341" customFormat="1" ht="13.5">
      <c r="A1036"/>
      <c r="B1036"/>
      <c r="C1036"/>
      <c r="D1036"/>
      <c r="E1036" s="159"/>
      <c r="F1036"/>
      <c r="G1036"/>
      <c r="H1036"/>
      <c r="I1036"/>
      <c r="J1036" s="159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 s="160"/>
      <c r="AD1036" s="160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</row>
    <row r="1037" spans="1:66" s="341" customFormat="1" ht="13.5">
      <c r="A1037"/>
      <c r="B1037"/>
      <c r="C1037"/>
      <c r="D1037"/>
      <c r="E1037" s="159"/>
      <c r="F1037"/>
      <c r="G1037"/>
      <c r="H1037"/>
      <c r="I1037"/>
      <c r="J1037" s="159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 s="160"/>
      <c r="AD1037" s="160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</row>
    <row r="1038" spans="1:66" s="341" customFormat="1" ht="13.5">
      <c r="A1038"/>
      <c r="B1038"/>
      <c r="C1038"/>
      <c r="D1038"/>
      <c r="E1038" s="159"/>
      <c r="F1038"/>
      <c r="G1038"/>
      <c r="H1038"/>
      <c r="I1038"/>
      <c r="J1038" s="159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 s="160"/>
      <c r="AD1038" s="160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</row>
    <row r="1039" spans="1:66" s="341" customFormat="1" ht="13.5">
      <c r="A1039"/>
      <c r="B1039"/>
      <c r="C1039"/>
      <c r="D1039"/>
      <c r="E1039" s="159"/>
      <c r="F1039"/>
      <c r="G1039"/>
      <c r="H1039"/>
      <c r="I1039"/>
      <c r="J1039" s="15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 s="160"/>
      <c r="AD1039" s="160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</row>
    <row r="1040" spans="1:66" s="341" customFormat="1" ht="13.5">
      <c r="A1040"/>
      <c r="B1040"/>
      <c r="C1040"/>
      <c r="D1040"/>
      <c r="E1040" s="159"/>
      <c r="F1040"/>
      <c r="G1040"/>
      <c r="H1040"/>
      <c r="I1040"/>
      <c r="J1040" s="159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 s="160"/>
      <c r="AD1040" s="16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</row>
    <row r="1041" spans="1:66" s="341" customFormat="1" ht="13.5">
      <c r="A1041"/>
      <c r="B1041"/>
      <c r="C1041"/>
      <c r="D1041"/>
      <c r="E1041" s="159"/>
      <c r="F1041"/>
      <c r="G1041"/>
      <c r="H1041"/>
      <c r="I1041"/>
      <c r="J1041" s="159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 s="160"/>
      <c r="AD1041" s="160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</row>
    <row r="1042" spans="1:66" s="341" customFormat="1" ht="13.5">
      <c r="A1042"/>
      <c r="B1042"/>
      <c r="C1042"/>
      <c r="D1042"/>
      <c r="E1042" s="159"/>
      <c r="F1042"/>
      <c r="G1042"/>
      <c r="H1042"/>
      <c r="I1042"/>
      <c r="J1042" s="159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 s="160"/>
      <c r="AD1042" s="160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</row>
    <row r="1043" spans="1:66" s="341" customFormat="1" ht="13.5">
      <c r="A1043"/>
      <c r="B1043"/>
      <c r="C1043"/>
      <c r="D1043"/>
      <c r="E1043" s="159"/>
      <c r="F1043"/>
      <c r="G1043"/>
      <c r="H1043"/>
      <c r="I1043"/>
      <c r="J1043" s="159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 s="160"/>
      <c r="AD1043" s="160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</row>
    <row r="1044" spans="1:66" s="341" customFormat="1" ht="13.5">
      <c r="A1044"/>
      <c r="B1044"/>
      <c r="C1044"/>
      <c r="D1044"/>
      <c r="E1044" s="159"/>
      <c r="F1044"/>
      <c r="G1044"/>
      <c r="H1044"/>
      <c r="I1044"/>
      <c r="J1044" s="159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 s="160"/>
      <c r="AD1044" s="160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</row>
    <row r="1045" spans="1:66" s="341" customFormat="1" ht="13.5">
      <c r="A1045"/>
      <c r="B1045"/>
      <c r="C1045"/>
      <c r="D1045"/>
      <c r="E1045" s="159"/>
      <c r="F1045"/>
      <c r="G1045"/>
      <c r="H1045"/>
      <c r="I1045"/>
      <c r="J1045" s="159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 s="160"/>
      <c r="AD1045" s="160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</row>
    <row r="1046" spans="1:66" s="341" customFormat="1" ht="13.5">
      <c r="A1046"/>
      <c r="B1046"/>
      <c r="C1046"/>
      <c r="D1046"/>
      <c r="E1046" s="159"/>
      <c r="F1046"/>
      <c r="G1046"/>
      <c r="H1046"/>
      <c r="I1046"/>
      <c r="J1046" s="159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 s="160"/>
      <c r="AD1046" s="160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</row>
    <row r="1047" spans="1:66" s="350" customFormat="1" ht="13.5">
      <c r="A1047"/>
      <c r="B1047"/>
      <c r="C1047"/>
      <c r="D1047"/>
      <c r="E1047" s="159"/>
      <c r="F1047"/>
      <c r="G1047"/>
      <c r="H1047"/>
      <c r="I1047"/>
      <c r="J1047" s="159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 s="160"/>
      <c r="AD1047" s="160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</row>
    <row r="1048" spans="1:66" s="351" customFormat="1" ht="13.5">
      <c r="A1048"/>
      <c r="B1048"/>
      <c r="C1048"/>
      <c r="D1048"/>
      <c r="E1048" s="159"/>
      <c r="F1048"/>
      <c r="G1048"/>
      <c r="H1048"/>
      <c r="I1048"/>
      <c r="J1048" s="159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 s="160"/>
      <c r="AD1048" s="160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</row>
    <row r="1049" spans="1:66" s="350" customFormat="1" ht="13.5">
      <c r="A1049"/>
      <c r="B1049"/>
      <c r="C1049"/>
      <c r="D1049"/>
      <c r="E1049" s="159"/>
      <c r="F1049"/>
      <c r="G1049"/>
      <c r="H1049"/>
      <c r="I1049"/>
      <c r="J1049" s="15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 s="160"/>
      <c r="AD1049" s="160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</row>
    <row r="1050" spans="1:66" s="341" customFormat="1" ht="13.5">
      <c r="A1050"/>
      <c r="B1050"/>
      <c r="C1050"/>
      <c r="D1050"/>
      <c r="E1050" s="159"/>
      <c r="F1050"/>
      <c r="G1050"/>
      <c r="H1050"/>
      <c r="I1050"/>
      <c r="J1050" s="159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 s="160"/>
      <c r="AD1050" s="16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</row>
    <row r="1051" spans="1:66" s="341" customFormat="1" ht="13.5">
      <c r="A1051"/>
      <c r="B1051"/>
      <c r="C1051"/>
      <c r="D1051"/>
      <c r="E1051" s="159"/>
      <c r="F1051"/>
      <c r="G1051"/>
      <c r="H1051"/>
      <c r="I1051"/>
      <c r="J1051" s="159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 s="160"/>
      <c r="AD1051" s="160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</row>
    <row r="1052" spans="1:66" s="341" customFormat="1" ht="13.5">
      <c r="A1052"/>
      <c r="B1052"/>
      <c r="C1052"/>
      <c r="D1052"/>
      <c r="E1052" s="159"/>
      <c r="F1052"/>
      <c r="G1052"/>
      <c r="H1052"/>
      <c r="I1052"/>
      <c r="J1052" s="159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 s="160"/>
      <c r="AD1052" s="160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</row>
    <row r="1053" spans="1:66" s="341" customFormat="1" ht="13.5">
      <c r="A1053"/>
      <c r="B1053"/>
      <c r="C1053"/>
      <c r="D1053"/>
      <c r="E1053" s="159"/>
      <c r="F1053"/>
      <c r="G1053"/>
      <c r="H1053"/>
      <c r="I1053"/>
      <c r="J1053" s="159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 s="160"/>
      <c r="AD1053" s="160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</row>
    <row r="1054" spans="1:66" s="341" customFormat="1" ht="13.5">
      <c r="A1054"/>
      <c r="B1054"/>
      <c r="C1054"/>
      <c r="D1054"/>
      <c r="E1054" s="159"/>
      <c r="F1054"/>
      <c r="G1054"/>
      <c r="H1054"/>
      <c r="I1054"/>
      <c r="J1054" s="159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 s="160"/>
      <c r="AD1054" s="160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</row>
    <row r="1055" spans="1:66" s="341" customFormat="1" ht="13.5">
      <c r="A1055"/>
      <c r="B1055"/>
      <c r="C1055"/>
      <c r="D1055"/>
      <c r="E1055" s="159"/>
      <c r="F1055"/>
      <c r="G1055"/>
      <c r="H1055"/>
      <c r="I1055"/>
      <c r="J1055" s="159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 s="160"/>
      <c r="AD1055" s="160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</row>
    <row r="1056" spans="1:66" s="341" customFormat="1" ht="13.5">
      <c r="A1056"/>
      <c r="B1056"/>
      <c r="C1056"/>
      <c r="D1056"/>
      <c r="E1056" s="159"/>
      <c r="F1056"/>
      <c r="G1056"/>
      <c r="H1056"/>
      <c r="I1056"/>
      <c r="J1056" s="159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 s="160"/>
      <c r="AD1056" s="160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</row>
    <row r="1057" spans="1:66" s="341" customFormat="1" ht="13.5">
      <c r="A1057"/>
      <c r="B1057"/>
      <c r="C1057"/>
      <c r="D1057"/>
      <c r="E1057" s="159"/>
      <c r="F1057"/>
      <c r="G1057"/>
      <c r="H1057"/>
      <c r="I1057"/>
      <c r="J1057" s="159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 s="160"/>
      <c r="AD1057" s="160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</row>
    <row r="1058" spans="1:66" s="341" customFormat="1" ht="13.5">
      <c r="A1058"/>
      <c r="B1058"/>
      <c r="C1058"/>
      <c r="D1058"/>
      <c r="E1058" s="159"/>
      <c r="F1058"/>
      <c r="G1058"/>
      <c r="H1058"/>
      <c r="I1058"/>
      <c r="J1058" s="159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 s="160"/>
      <c r="AD1058" s="160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</row>
    <row r="1059" spans="1:66" s="341" customFormat="1" ht="13.5">
      <c r="A1059"/>
      <c r="B1059"/>
      <c r="C1059"/>
      <c r="D1059"/>
      <c r="E1059" s="159"/>
      <c r="F1059"/>
      <c r="G1059"/>
      <c r="H1059"/>
      <c r="I1059"/>
      <c r="J1059" s="1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 s="160"/>
      <c r="AD1059" s="160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</row>
    <row r="1060" spans="1:66" s="341" customFormat="1" ht="13.5">
      <c r="A1060"/>
      <c r="B1060"/>
      <c r="C1060"/>
      <c r="D1060"/>
      <c r="E1060" s="159"/>
      <c r="F1060"/>
      <c r="G1060"/>
      <c r="H1060"/>
      <c r="I1060"/>
      <c r="J1060" s="159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 s="160"/>
      <c r="AD1060" s="1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</row>
    <row r="1061" spans="1:66" s="341" customFormat="1" ht="13.5">
      <c r="A1061"/>
      <c r="B1061"/>
      <c r="C1061"/>
      <c r="D1061"/>
      <c r="E1061" s="159"/>
      <c r="F1061"/>
      <c r="G1061"/>
      <c r="H1061"/>
      <c r="I1061"/>
      <c r="J1061" s="159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 s="160"/>
      <c r="AD1061" s="160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</row>
    <row r="1062" spans="1:66" s="341" customFormat="1" ht="13.5">
      <c r="A1062"/>
      <c r="B1062"/>
      <c r="C1062"/>
      <c r="D1062"/>
      <c r="E1062" s="159"/>
      <c r="F1062"/>
      <c r="G1062"/>
      <c r="H1062"/>
      <c r="I1062"/>
      <c r="J1062" s="159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 s="160"/>
      <c r="AD1062" s="160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</row>
    <row r="1063" spans="1:66" s="341" customFormat="1" ht="13.5">
      <c r="A1063"/>
      <c r="B1063"/>
      <c r="C1063"/>
      <c r="D1063"/>
      <c r="E1063" s="159"/>
      <c r="F1063"/>
      <c r="G1063"/>
      <c r="H1063"/>
      <c r="I1063"/>
      <c r="J1063" s="159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 s="160"/>
      <c r="AD1063" s="160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</row>
    <row r="1064" spans="1:66" s="116" customFormat="1" ht="13.5">
      <c r="A1064"/>
      <c r="B1064"/>
      <c r="C1064"/>
      <c r="D1064"/>
      <c r="E1064" s="159"/>
      <c r="F1064"/>
      <c r="G1064"/>
      <c r="H1064"/>
      <c r="I1064"/>
      <c r="J1064" s="159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 s="160"/>
      <c r="AD1064" s="160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</row>
    <row r="1065" spans="1:66" s="116" customFormat="1" ht="13.5">
      <c r="A1065"/>
      <c r="B1065"/>
      <c r="C1065"/>
      <c r="D1065"/>
      <c r="E1065" s="159"/>
      <c r="F1065"/>
      <c r="G1065"/>
      <c r="H1065"/>
      <c r="I1065"/>
      <c r="J1065" s="159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 s="160"/>
      <c r="AD1065" s="160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</row>
    <row r="1066" spans="1:66" s="116" customFormat="1" ht="13.5">
      <c r="A1066"/>
      <c r="B1066"/>
      <c r="C1066"/>
      <c r="D1066"/>
      <c r="E1066" s="159"/>
      <c r="F1066"/>
      <c r="G1066"/>
      <c r="H1066"/>
      <c r="I1066"/>
      <c r="J1066" s="159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 s="160"/>
      <c r="AD1066" s="160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</row>
    <row r="1067" spans="1:66" s="22" customFormat="1" ht="13.5">
      <c r="A1067"/>
      <c r="B1067"/>
      <c r="C1067"/>
      <c r="D1067"/>
      <c r="E1067" s="159"/>
      <c r="F1067"/>
      <c r="G1067"/>
      <c r="H1067"/>
      <c r="I1067"/>
      <c r="J1067" s="159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 s="160"/>
      <c r="AD1067" s="160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</row>
    <row r="1068" spans="1:66" s="22" customFormat="1" ht="13.5">
      <c r="A1068"/>
      <c r="B1068"/>
      <c r="C1068"/>
      <c r="D1068"/>
      <c r="E1068" s="159"/>
      <c r="F1068"/>
      <c r="G1068"/>
      <c r="H1068"/>
      <c r="I1068"/>
      <c r="J1068" s="159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 s="160"/>
      <c r="AD1068" s="160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</row>
    <row r="1069" spans="1:66" s="138" customFormat="1" ht="13.5">
      <c r="A1069"/>
      <c r="B1069"/>
      <c r="C1069"/>
      <c r="D1069"/>
      <c r="E1069" s="159"/>
      <c r="F1069"/>
      <c r="G1069"/>
      <c r="H1069"/>
      <c r="I1069"/>
      <c r="J1069" s="15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 s="160"/>
      <c r="AD1069" s="160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</row>
    <row r="1070" spans="1:66" s="22" customFormat="1" ht="13.5">
      <c r="A1070"/>
      <c r="B1070"/>
      <c r="C1070"/>
      <c r="D1070"/>
      <c r="E1070" s="159"/>
      <c r="F1070"/>
      <c r="G1070"/>
      <c r="H1070"/>
      <c r="I1070"/>
      <c r="J1070" s="159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 s="160"/>
      <c r="AD1070" s="16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</row>
    <row r="1071" spans="1:66" s="138" customFormat="1" ht="13.5">
      <c r="A1071"/>
      <c r="B1071"/>
      <c r="C1071"/>
      <c r="D1071"/>
      <c r="E1071" s="159"/>
      <c r="F1071"/>
      <c r="G1071"/>
      <c r="H1071"/>
      <c r="I1071"/>
      <c r="J1071" s="159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 s="160"/>
      <c r="AD1071" s="160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</row>
    <row r="1072" spans="1:66" s="116" customFormat="1" ht="13.5">
      <c r="A1072"/>
      <c r="B1072"/>
      <c r="C1072"/>
      <c r="D1072"/>
      <c r="E1072" s="159"/>
      <c r="F1072"/>
      <c r="G1072"/>
      <c r="H1072"/>
      <c r="I1072"/>
      <c r="J1072" s="159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 s="160"/>
      <c r="AD1072" s="160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</row>
    <row r="1073" spans="1:66" s="22" customFormat="1" ht="13.5">
      <c r="A1073"/>
      <c r="B1073"/>
      <c r="C1073"/>
      <c r="D1073"/>
      <c r="E1073" s="159"/>
      <c r="F1073"/>
      <c r="G1073"/>
      <c r="H1073"/>
      <c r="I1073"/>
      <c r="J1073" s="159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 s="160"/>
      <c r="AD1073" s="160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</row>
    <row r="1074" spans="1:66" s="22" customFormat="1" ht="13.5">
      <c r="A1074"/>
      <c r="B1074"/>
      <c r="C1074"/>
      <c r="D1074"/>
      <c r="E1074" s="159"/>
      <c r="F1074"/>
      <c r="G1074"/>
      <c r="H1074"/>
      <c r="I1074"/>
      <c r="J1074" s="159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 s="160"/>
      <c r="AD1074" s="160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</row>
    <row r="1075" spans="1:66" s="22" customFormat="1" ht="13.5">
      <c r="A1075"/>
      <c r="B1075"/>
      <c r="C1075"/>
      <c r="D1075"/>
      <c r="E1075" s="159"/>
      <c r="F1075"/>
      <c r="G1075"/>
      <c r="H1075"/>
      <c r="I1075"/>
      <c r="J1075" s="159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 s="160"/>
      <c r="AD1075" s="160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</row>
    <row r="1076" spans="1:66" s="22" customFormat="1" ht="13.5">
      <c r="A1076"/>
      <c r="B1076"/>
      <c r="C1076"/>
      <c r="D1076"/>
      <c r="E1076" s="159"/>
      <c r="F1076"/>
      <c r="G1076"/>
      <c r="H1076"/>
      <c r="I1076"/>
      <c r="J1076" s="159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 s="160"/>
      <c r="AD1076" s="160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</row>
    <row r="1077" spans="1:66" s="22" customFormat="1" ht="13.5">
      <c r="A1077"/>
      <c r="B1077"/>
      <c r="C1077"/>
      <c r="D1077"/>
      <c r="E1077" s="159"/>
      <c r="F1077"/>
      <c r="G1077"/>
      <c r="H1077"/>
      <c r="I1077"/>
      <c r="J1077" s="159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 s="160"/>
      <c r="AD1077" s="160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</row>
    <row r="1078" spans="1:66" s="22" customFormat="1" ht="13.5">
      <c r="A1078"/>
      <c r="B1078"/>
      <c r="C1078"/>
      <c r="D1078"/>
      <c r="E1078" s="159"/>
      <c r="F1078"/>
      <c r="G1078"/>
      <c r="H1078"/>
      <c r="I1078"/>
      <c r="J1078" s="159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 s="160"/>
      <c r="AD1078" s="160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</row>
    <row r="1079" spans="1:66" s="22" customFormat="1" ht="13.5">
      <c r="A1079"/>
      <c r="B1079"/>
      <c r="C1079"/>
      <c r="D1079"/>
      <c r="E1079" s="159"/>
      <c r="F1079"/>
      <c r="G1079"/>
      <c r="H1079"/>
      <c r="I1079"/>
      <c r="J1079" s="15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 s="160"/>
      <c r="AD1079" s="160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</row>
    <row r="1080" spans="1:66" s="22" customFormat="1" ht="13.5">
      <c r="A1080"/>
      <c r="B1080"/>
      <c r="C1080"/>
      <c r="D1080"/>
      <c r="E1080" s="159"/>
      <c r="F1080"/>
      <c r="G1080"/>
      <c r="H1080"/>
      <c r="I1080"/>
      <c r="J1080" s="159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 s="160"/>
      <c r="AD1080" s="16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</row>
    <row r="1081" spans="1:66" s="22" customFormat="1" ht="13.5">
      <c r="A1081"/>
      <c r="B1081"/>
      <c r="C1081"/>
      <c r="D1081"/>
      <c r="E1081" s="159"/>
      <c r="F1081"/>
      <c r="G1081"/>
      <c r="H1081"/>
      <c r="I1081"/>
      <c r="J1081" s="159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 s="160"/>
      <c r="AD1081" s="160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</row>
    <row r="1082" spans="1:66" s="22" customFormat="1" ht="13.5">
      <c r="A1082"/>
      <c r="B1082"/>
      <c r="C1082"/>
      <c r="D1082"/>
      <c r="E1082" s="159"/>
      <c r="F1082"/>
      <c r="G1082"/>
      <c r="H1082"/>
      <c r="I1082"/>
      <c r="J1082" s="159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 s="160"/>
      <c r="AD1082" s="160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</row>
    <row r="1083" spans="1:66" s="22" customFormat="1" ht="13.5">
      <c r="A1083"/>
      <c r="B1083"/>
      <c r="C1083"/>
      <c r="D1083"/>
      <c r="E1083" s="159"/>
      <c r="F1083"/>
      <c r="G1083"/>
      <c r="H1083"/>
      <c r="I1083"/>
      <c r="J1083" s="159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 s="160"/>
      <c r="AD1083" s="160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</row>
    <row r="1084" spans="1:66" s="22" customFormat="1" ht="13.5">
      <c r="A1084"/>
      <c r="B1084"/>
      <c r="C1084"/>
      <c r="D1084"/>
      <c r="E1084" s="159"/>
      <c r="F1084"/>
      <c r="G1084"/>
      <c r="H1084"/>
      <c r="I1084"/>
      <c r="J1084" s="159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 s="160"/>
      <c r="AD1084" s="160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</row>
    <row r="1085" spans="1:66" s="22" customFormat="1" ht="13.5">
      <c r="A1085"/>
      <c r="B1085"/>
      <c r="C1085"/>
      <c r="D1085"/>
      <c r="E1085" s="159"/>
      <c r="F1085"/>
      <c r="G1085"/>
      <c r="H1085"/>
      <c r="I1085"/>
      <c r="J1085" s="159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 s="160"/>
      <c r="AD1085" s="160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</row>
    <row r="1086" spans="1:66" s="22" customFormat="1" ht="13.5">
      <c r="A1086"/>
      <c r="B1086"/>
      <c r="C1086"/>
      <c r="D1086"/>
      <c r="E1086" s="159"/>
      <c r="F1086"/>
      <c r="G1086"/>
      <c r="H1086"/>
      <c r="I1086"/>
      <c r="J1086" s="159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 s="160"/>
      <c r="AD1086" s="160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</row>
    <row r="1087" spans="1:66" s="22" customFormat="1" ht="13.5">
      <c r="A1087"/>
      <c r="B1087"/>
      <c r="C1087"/>
      <c r="D1087"/>
      <c r="E1087" s="159"/>
      <c r="F1087"/>
      <c r="G1087"/>
      <c r="H1087"/>
      <c r="I1087"/>
      <c r="J1087" s="159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 s="160"/>
      <c r="AD1087" s="160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</row>
    <row r="1088" spans="1:66" s="22" customFormat="1" ht="13.5">
      <c r="A1088"/>
      <c r="B1088"/>
      <c r="C1088"/>
      <c r="D1088"/>
      <c r="E1088" s="159"/>
      <c r="F1088"/>
      <c r="G1088"/>
      <c r="H1088"/>
      <c r="I1088"/>
      <c r="J1088" s="159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 s="160"/>
      <c r="AD1088" s="160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</row>
    <row r="1089" spans="1:66" s="22" customFormat="1" ht="13.5">
      <c r="A1089"/>
      <c r="B1089"/>
      <c r="C1089"/>
      <c r="D1089"/>
      <c r="E1089" s="159"/>
      <c r="F1089"/>
      <c r="G1089"/>
      <c r="H1089"/>
      <c r="I1089"/>
      <c r="J1089" s="15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 s="160"/>
      <c r="AD1089" s="160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</row>
    <row r="1090" spans="1:66" s="22" customFormat="1" ht="13.5">
      <c r="A1090"/>
      <c r="B1090"/>
      <c r="C1090"/>
      <c r="D1090"/>
      <c r="E1090" s="159"/>
      <c r="F1090"/>
      <c r="G1090"/>
      <c r="H1090"/>
      <c r="I1090"/>
      <c r="J1090" s="159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 s="160"/>
      <c r="AD1090" s="16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</row>
    <row r="1091" spans="1:66" s="22" customFormat="1" ht="13.5">
      <c r="A1091"/>
      <c r="B1091"/>
      <c r="C1091"/>
      <c r="D1091"/>
      <c r="E1091" s="159"/>
      <c r="F1091"/>
      <c r="G1091"/>
      <c r="H1091"/>
      <c r="I1091"/>
      <c r="J1091" s="159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 s="160"/>
      <c r="AD1091" s="160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</row>
    <row r="1092" spans="1:66" s="22" customFormat="1" ht="13.5">
      <c r="A1092"/>
      <c r="B1092"/>
      <c r="C1092"/>
      <c r="D1092"/>
      <c r="E1092" s="159"/>
      <c r="F1092"/>
      <c r="G1092"/>
      <c r="H1092"/>
      <c r="I1092"/>
      <c r="J1092" s="159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 s="160"/>
      <c r="AD1092" s="160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</row>
    <row r="1093" spans="1:66" s="22" customFormat="1" ht="13.5">
      <c r="A1093"/>
      <c r="B1093"/>
      <c r="C1093"/>
      <c r="D1093"/>
      <c r="E1093" s="159"/>
      <c r="F1093"/>
      <c r="G1093"/>
      <c r="H1093"/>
      <c r="I1093"/>
      <c r="J1093" s="159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 s="160"/>
      <c r="AD1093" s="160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</row>
    <row r="1094" spans="1:66" s="22" customFormat="1" ht="13.5">
      <c r="A1094"/>
      <c r="B1094"/>
      <c r="C1094"/>
      <c r="D1094"/>
      <c r="E1094" s="159"/>
      <c r="F1094"/>
      <c r="G1094"/>
      <c r="H1094"/>
      <c r="I1094"/>
      <c r="J1094" s="159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 s="160"/>
      <c r="AD1094" s="160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</row>
    <row r="1095" spans="1:66" s="22" customFormat="1" ht="13.5">
      <c r="A1095"/>
      <c r="B1095"/>
      <c r="C1095"/>
      <c r="D1095"/>
      <c r="E1095" s="159"/>
      <c r="F1095"/>
      <c r="G1095"/>
      <c r="H1095"/>
      <c r="I1095"/>
      <c r="J1095" s="159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 s="160"/>
      <c r="AD1095" s="160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</row>
    <row r="1096" spans="1:66" s="22" customFormat="1" ht="13.5">
      <c r="A1096"/>
      <c r="B1096"/>
      <c r="C1096"/>
      <c r="D1096"/>
      <c r="E1096" s="159"/>
      <c r="F1096"/>
      <c r="G1096"/>
      <c r="H1096"/>
      <c r="I1096"/>
      <c r="J1096" s="159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 s="160"/>
      <c r="AD1096" s="160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</row>
    <row r="1097" spans="1:66" s="22" customFormat="1" ht="13.5">
      <c r="A1097"/>
      <c r="B1097"/>
      <c r="C1097"/>
      <c r="D1097"/>
      <c r="E1097" s="159"/>
      <c r="F1097"/>
      <c r="G1097"/>
      <c r="H1097"/>
      <c r="I1097"/>
      <c r="J1097" s="159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 s="160"/>
      <c r="AD1097" s="160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</row>
    <row r="1098" spans="1:66" s="22" customFormat="1" ht="13.5">
      <c r="A1098"/>
      <c r="B1098"/>
      <c r="C1098"/>
      <c r="D1098"/>
      <c r="E1098" s="159"/>
      <c r="F1098"/>
      <c r="G1098"/>
      <c r="H1098"/>
      <c r="I1098"/>
      <c r="J1098" s="159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 s="160"/>
      <c r="AD1098" s="160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</row>
    <row r="1099" spans="1:66" s="22" customFormat="1" ht="13.5">
      <c r="A1099"/>
      <c r="B1099"/>
      <c r="C1099"/>
      <c r="D1099"/>
      <c r="E1099" s="159"/>
      <c r="F1099"/>
      <c r="G1099"/>
      <c r="H1099"/>
      <c r="I1099"/>
      <c r="J1099" s="15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 s="160"/>
      <c r="AD1099" s="160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</row>
    <row r="1100" spans="1:66" s="22" customFormat="1" ht="13.5">
      <c r="A1100"/>
      <c r="B1100"/>
      <c r="C1100"/>
      <c r="D1100"/>
      <c r="E1100" s="159"/>
      <c r="F1100"/>
      <c r="G1100"/>
      <c r="H1100"/>
      <c r="I1100"/>
      <c r="J1100" s="159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 s="160"/>
      <c r="AD1100" s="16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</row>
    <row r="1101" spans="1:66" s="22" customFormat="1" ht="13.5">
      <c r="A1101"/>
      <c r="B1101"/>
      <c r="C1101"/>
      <c r="D1101"/>
      <c r="E1101" s="159"/>
      <c r="F1101"/>
      <c r="G1101"/>
      <c r="H1101"/>
      <c r="I1101"/>
      <c r="J1101" s="159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 s="160"/>
      <c r="AD1101" s="160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</row>
    <row r="1102" spans="1:66" s="22" customFormat="1" ht="13.5">
      <c r="A1102"/>
      <c r="B1102"/>
      <c r="C1102"/>
      <c r="D1102"/>
      <c r="E1102" s="159"/>
      <c r="F1102"/>
      <c r="G1102"/>
      <c r="H1102"/>
      <c r="I1102"/>
      <c r="J1102" s="159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 s="160"/>
      <c r="AD1102" s="160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</row>
    <row r="1103" spans="1:66" s="22" customFormat="1" ht="13.5">
      <c r="A1103"/>
      <c r="B1103"/>
      <c r="C1103"/>
      <c r="D1103"/>
      <c r="E1103" s="159"/>
      <c r="F1103"/>
      <c r="G1103"/>
      <c r="H1103"/>
      <c r="I1103"/>
      <c r="J1103" s="159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 s="160"/>
      <c r="AD1103" s="160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</row>
    <row r="1104" spans="1:66" s="22" customFormat="1" ht="13.5">
      <c r="A1104"/>
      <c r="B1104"/>
      <c r="C1104"/>
      <c r="D1104"/>
      <c r="E1104" s="159"/>
      <c r="F1104"/>
      <c r="G1104"/>
      <c r="H1104"/>
      <c r="I1104"/>
      <c r="J1104" s="159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 s="160"/>
      <c r="AD1104" s="160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</row>
    <row r="1105" spans="1:66" s="22" customFormat="1" ht="13.5">
      <c r="A1105"/>
      <c r="B1105"/>
      <c r="C1105"/>
      <c r="D1105"/>
      <c r="E1105" s="159"/>
      <c r="F1105"/>
      <c r="G1105"/>
      <c r="H1105"/>
      <c r="I1105"/>
      <c r="J1105" s="159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 s="160"/>
      <c r="AD1105" s="160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</row>
    <row r="1106" spans="1:66" s="22" customFormat="1" ht="13.5">
      <c r="A1106"/>
      <c r="B1106"/>
      <c r="C1106"/>
      <c r="D1106"/>
      <c r="E1106" s="159"/>
      <c r="F1106"/>
      <c r="G1106"/>
      <c r="H1106"/>
      <c r="I1106"/>
      <c r="J1106" s="159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 s="160"/>
      <c r="AD1106" s="160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</row>
    <row r="1107" spans="1:66" s="22" customFormat="1" ht="13.5">
      <c r="A1107"/>
      <c r="B1107"/>
      <c r="C1107"/>
      <c r="D1107"/>
      <c r="E1107" s="159"/>
      <c r="F1107"/>
      <c r="G1107"/>
      <c r="H1107"/>
      <c r="I1107"/>
      <c r="J1107" s="159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 s="160"/>
      <c r="AD1107" s="160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</row>
    <row r="1108" spans="1:66" s="22" customFormat="1" ht="13.5">
      <c r="A1108"/>
      <c r="B1108"/>
      <c r="C1108"/>
      <c r="D1108"/>
      <c r="E1108" s="159"/>
      <c r="F1108"/>
      <c r="G1108"/>
      <c r="H1108"/>
      <c r="I1108"/>
      <c r="J1108" s="159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 s="160"/>
      <c r="AD1108" s="160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</row>
    <row r="1109" spans="1:66" s="22" customFormat="1" ht="13.5">
      <c r="A1109"/>
      <c r="B1109"/>
      <c r="C1109"/>
      <c r="D1109"/>
      <c r="E1109" s="159"/>
      <c r="F1109"/>
      <c r="G1109"/>
      <c r="H1109"/>
      <c r="I1109"/>
      <c r="J1109" s="15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 s="160"/>
      <c r="AD1109" s="160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</row>
    <row r="1110" spans="1:66" s="22" customFormat="1" ht="13.5">
      <c r="A1110"/>
      <c r="B1110"/>
      <c r="C1110"/>
      <c r="D1110"/>
      <c r="E1110" s="159"/>
      <c r="F1110"/>
      <c r="G1110"/>
      <c r="H1110"/>
      <c r="I1110"/>
      <c r="J1110" s="159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 s="160"/>
      <c r="AD1110" s="16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</row>
    <row r="1111" spans="1:66" s="22" customFormat="1" ht="13.5">
      <c r="A1111"/>
      <c r="B1111"/>
      <c r="C1111"/>
      <c r="D1111"/>
      <c r="E1111" s="159"/>
      <c r="F1111"/>
      <c r="G1111"/>
      <c r="H1111"/>
      <c r="I1111"/>
      <c r="J1111" s="159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 s="160"/>
      <c r="AD1111" s="160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</row>
    <row r="1112" spans="1:66" s="22" customFormat="1" ht="13.5">
      <c r="A1112"/>
      <c r="B1112"/>
      <c r="C1112"/>
      <c r="D1112"/>
      <c r="E1112" s="159"/>
      <c r="F1112"/>
      <c r="G1112"/>
      <c r="H1112"/>
      <c r="I1112"/>
      <c r="J1112" s="159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 s="160"/>
      <c r="AD1112" s="160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</row>
    <row r="1113" spans="1:66" s="22" customFormat="1" ht="13.5">
      <c r="A1113"/>
      <c r="B1113"/>
      <c r="C1113"/>
      <c r="D1113"/>
      <c r="E1113" s="159"/>
      <c r="F1113"/>
      <c r="G1113"/>
      <c r="H1113"/>
      <c r="I1113"/>
      <c r="J1113" s="159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 s="160"/>
      <c r="AD1113" s="160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</row>
    <row r="1114" spans="1:66" s="22" customFormat="1" ht="13.5">
      <c r="A1114"/>
      <c r="B1114"/>
      <c r="C1114"/>
      <c r="D1114"/>
      <c r="E1114" s="159"/>
      <c r="F1114"/>
      <c r="G1114"/>
      <c r="H1114"/>
      <c r="I1114"/>
      <c r="J1114" s="159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 s="160"/>
      <c r="AD1114" s="160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</row>
    <row r="1115" spans="1:66" s="138" customFormat="1" ht="13.5">
      <c r="A1115"/>
      <c r="B1115"/>
      <c r="C1115"/>
      <c r="D1115"/>
      <c r="E1115" s="159"/>
      <c r="F1115"/>
      <c r="G1115"/>
      <c r="H1115"/>
      <c r="I1115"/>
      <c r="J1115" s="159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 s="160"/>
      <c r="AD1115" s="160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</row>
    <row r="1116" spans="1:66" s="22" customFormat="1" ht="13.5">
      <c r="A1116"/>
      <c r="B1116"/>
      <c r="C1116"/>
      <c r="D1116"/>
      <c r="E1116" s="159"/>
      <c r="F1116"/>
      <c r="G1116"/>
      <c r="H1116"/>
      <c r="I1116"/>
      <c r="J1116" s="159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 s="160"/>
      <c r="AD1116" s="160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</row>
    <row r="1117" spans="1:66" s="138" customFormat="1" ht="13.5">
      <c r="A1117"/>
      <c r="B1117"/>
      <c r="C1117"/>
      <c r="D1117"/>
      <c r="E1117" s="159"/>
      <c r="F1117"/>
      <c r="G1117"/>
      <c r="H1117"/>
      <c r="I1117"/>
      <c r="J1117" s="159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 s="160"/>
      <c r="AD1117" s="160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</row>
    <row r="1118" spans="1:66" s="22" customFormat="1" ht="13.5">
      <c r="A1118"/>
      <c r="B1118"/>
      <c r="C1118"/>
      <c r="D1118"/>
      <c r="E1118" s="159"/>
      <c r="F1118"/>
      <c r="G1118"/>
      <c r="H1118"/>
      <c r="I1118"/>
      <c r="J1118" s="159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 s="160"/>
      <c r="AD1118" s="160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</row>
    <row r="1119" spans="1:66" s="138" customFormat="1" ht="13.5">
      <c r="A1119"/>
      <c r="B1119"/>
      <c r="C1119"/>
      <c r="D1119"/>
      <c r="E1119" s="159"/>
      <c r="F1119"/>
      <c r="G1119"/>
      <c r="H1119"/>
      <c r="I1119"/>
      <c r="J1119" s="15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 s="160"/>
      <c r="AD1119" s="160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</row>
    <row r="1120" spans="1:66" s="116" customFormat="1" ht="13.5">
      <c r="A1120"/>
      <c r="B1120"/>
      <c r="C1120"/>
      <c r="D1120"/>
      <c r="E1120" s="159"/>
      <c r="F1120"/>
      <c r="G1120"/>
      <c r="H1120"/>
      <c r="I1120"/>
      <c r="J1120" s="159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 s="160"/>
      <c r="AD1120" s="16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</row>
    <row r="1121" spans="1:66" s="22" customFormat="1" ht="13.5">
      <c r="A1121"/>
      <c r="B1121"/>
      <c r="C1121"/>
      <c r="D1121"/>
      <c r="E1121" s="159"/>
      <c r="F1121"/>
      <c r="G1121"/>
      <c r="H1121"/>
      <c r="I1121"/>
      <c r="J1121" s="159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 s="160"/>
      <c r="AD1121" s="160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</row>
    <row r="1122" spans="1:66" s="116" customFormat="1" ht="13.5">
      <c r="A1122"/>
      <c r="B1122"/>
      <c r="C1122"/>
      <c r="D1122"/>
      <c r="E1122" s="159"/>
      <c r="F1122"/>
      <c r="G1122"/>
      <c r="H1122"/>
      <c r="I1122"/>
      <c r="J1122" s="159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 s="160"/>
      <c r="AD1122" s="160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</row>
    <row r="1123" spans="1:66" s="352" customFormat="1" ht="13.5">
      <c r="A1123"/>
      <c r="B1123"/>
      <c r="C1123"/>
      <c r="D1123"/>
      <c r="E1123" s="159"/>
      <c r="F1123"/>
      <c r="G1123"/>
      <c r="H1123"/>
      <c r="I1123"/>
      <c r="J1123" s="159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 s="160"/>
      <c r="AD1123" s="160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</row>
    <row r="1124" spans="1:66" s="22" customFormat="1" ht="13.5">
      <c r="A1124"/>
      <c r="B1124"/>
      <c r="C1124"/>
      <c r="D1124"/>
      <c r="E1124" s="159"/>
      <c r="F1124"/>
      <c r="G1124"/>
      <c r="H1124"/>
      <c r="I1124"/>
      <c r="J1124" s="159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 s="160"/>
      <c r="AD1124" s="160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</row>
    <row r="1125" spans="1:66" s="116" customFormat="1" ht="13.5">
      <c r="A1125"/>
      <c r="B1125"/>
      <c r="C1125"/>
      <c r="D1125"/>
      <c r="E1125" s="159"/>
      <c r="F1125"/>
      <c r="G1125"/>
      <c r="H1125"/>
      <c r="I1125"/>
      <c r="J1125" s="159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 s="160"/>
      <c r="AD1125" s="160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</row>
    <row r="1126" spans="1:66" s="116" customFormat="1" ht="13.5">
      <c r="A1126"/>
      <c r="B1126"/>
      <c r="C1126"/>
      <c r="D1126"/>
      <c r="E1126" s="159"/>
      <c r="F1126"/>
      <c r="G1126"/>
      <c r="H1126"/>
      <c r="I1126"/>
      <c r="J1126" s="159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 s="160"/>
      <c r="AD1126" s="160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</row>
    <row r="1127" spans="1:66" s="22" customFormat="1" ht="13.5">
      <c r="A1127"/>
      <c r="B1127"/>
      <c r="C1127"/>
      <c r="D1127"/>
      <c r="E1127" s="159"/>
      <c r="F1127"/>
      <c r="G1127"/>
      <c r="H1127"/>
      <c r="I1127"/>
      <c r="J1127" s="159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 s="160"/>
      <c r="AD1127" s="160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</row>
    <row r="1128" spans="1:66" s="138" customFormat="1" ht="13.5">
      <c r="A1128"/>
      <c r="B1128"/>
      <c r="C1128"/>
      <c r="D1128"/>
      <c r="E1128" s="159"/>
      <c r="F1128"/>
      <c r="G1128"/>
      <c r="H1128"/>
      <c r="I1128"/>
      <c r="J1128" s="159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 s="160"/>
      <c r="AD1128" s="160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</row>
    <row r="1129" spans="1:66" s="149" customFormat="1" ht="13.5">
      <c r="A1129"/>
      <c r="B1129"/>
      <c r="C1129"/>
      <c r="D1129"/>
      <c r="E1129" s="159"/>
      <c r="F1129"/>
      <c r="G1129"/>
      <c r="H1129"/>
      <c r="I1129"/>
      <c r="J1129" s="15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 s="160"/>
      <c r="AD1129" s="160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</row>
    <row r="1130" spans="1:66" s="22" customFormat="1" ht="13.5">
      <c r="A1130"/>
      <c r="B1130"/>
      <c r="C1130"/>
      <c r="D1130"/>
      <c r="E1130" s="159"/>
      <c r="F1130"/>
      <c r="G1130"/>
      <c r="H1130"/>
      <c r="I1130"/>
      <c r="J1130" s="159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 s="160"/>
      <c r="AD1130" s="16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</row>
    <row r="1131" spans="1:66" s="138" customFormat="1" ht="13.5">
      <c r="A1131"/>
      <c r="B1131"/>
      <c r="C1131"/>
      <c r="D1131"/>
      <c r="E1131" s="159"/>
      <c r="F1131"/>
      <c r="G1131"/>
      <c r="H1131"/>
      <c r="I1131"/>
      <c r="J1131" s="159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 s="160"/>
      <c r="AD1131" s="160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</row>
    <row r="1132" spans="1:66" s="138" customFormat="1" ht="13.5">
      <c r="A1132"/>
      <c r="B1132"/>
      <c r="C1132"/>
      <c r="D1132"/>
      <c r="E1132" s="159"/>
      <c r="F1132"/>
      <c r="G1132"/>
      <c r="H1132"/>
      <c r="I1132"/>
      <c r="J1132" s="159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 s="160"/>
      <c r="AD1132" s="160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</row>
    <row r="1133" spans="1:66" s="22" customFormat="1" ht="13.5">
      <c r="A1133"/>
      <c r="B1133"/>
      <c r="C1133"/>
      <c r="D1133"/>
      <c r="E1133" s="159"/>
      <c r="F1133"/>
      <c r="G1133"/>
      <c r="H1133"/>
      <c r="I1133"/>
      <c r="J1133" s="159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 s="160"/>
      <c r="AD1133" s="160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</row>
    <row r="1134" spans="1:66" s="226" customFormat="1" ht="13.5">
      <c r="A1134"/>
      <c r="B1134"/>
      <c r="C1134"/>
      <c r="D1134"/>
      <c r="E1134" s="159"/>
      <c r="F1134"/>
      <c r="G1134"/>
      <c r="H1134"/>
      <c r="I1134"/>
      <c r="J1134" s="159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 s="160"/>
      <c r="AD1134" s="160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</row>
    <row r="1135" spans="1:66" s="340" customFormat="1" ht="13.5">
      <c r="A1135"/>
      <c r="B1135"/>
      <c r="C1135"/>
      <c r="D1135"/>
      <c r="E1135" s="159"/>
      <c r="F1135"/>
      <c r="G1135"/>
      <c r="H1135"/>
      <c r="I1135"/>
      <c r="J1135" s="159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 s="160"/>
      <c r="AD1135" s="160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</row>
    <row r="1136" spans="1:66" s="226" customFormat="1" ht="13.5">
      <c r="A1136"/>
      <c r="B1136"/>
      <c r="C1136"/>
      <c r="D1136"/>
      <c r="E1136" s="159"/>
      <c r="F1136"/>
      <c r="G1136"/>
      <c r="H1136"/>
      <c r="I1136"/>
      <c r="J1136" s="159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 s="160"/>
      <c r="AD1136" s="160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</row>
    <row r="1137" spans="1:66" s="22" customFormat="1" ht="13.5">
      <c r="A1137"/>
      <c r="B1137"/>
      <c r="C1137"/>
      <c r="D1137"/>
      <c r="E1137" s="159"/>
      <c r="F1137"/>
      <c r="G1137"/>
      <c r="H1137"/>
      <c r="I1137"/>
      <c r="J1137" s="159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 s="160"/>
      <c r="AD1137" s="160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</row>
    <row r="1138" spans="1:66" s="22" customFormat="1" ht="13.5">
      <c r="A1138"/>
      <c r="B1138"/>
      <c r="C1138"/>
      <c r="D1138"/>
      <c r="E1138" s="159"/>
      <c r="F1138"/>
      <c r="G1138"/>
      <c r="H1138"/>
      <c r="I1138"/>
      <c r="J1138" s="159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 s="160"/>
      <c r="AD1138" s="160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</row>
    <row r="1139" spans="1:66" s="138" customFormat="1" ht="13.5">
      <c r="A1139"/>
      <c r="B1139"/>
      <c r="C1139"/>
      <c r="D1139"/>
      <c r="E1139" s="159"/>
      <c r="F1139"/>
      <c r="G1139"/>
      <c r="H1139"/>
      <c r="I1139"/>
      <c r="J1139" s="15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 s="160"/>
      <c r="AD1139" s="160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</row>
    <row r="1140" spans="1:66" s="138" customFormat="1" ht="13.5">
      <c r="A1140"/>
      <c r="B1140"/>
      <c r="C1140"/>
      <c r="D1140"/>
      <c r="E1140" s="159"/>
      <c r="F1140"/>
      <c r="G1140"/>
      <c r="H1140"/>
      <c r="I1140"/>
      <c r="J1140" s="159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 s="160"/>
      <c r="AD1140" s="16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</row>
    <row r="1141" spans="1:66" s="22" customFormat="1" ht="13.5">
      <c r="A1141"/>
      <c r="B1141"/>
      <c r="C1141"/>
      <c r="D1141"/>
      <c r="E1141" s="159"/>
      <c r="F1141"/>
      <c r="G1141"/>
      <c r="H1141"/>
      <c r="I1141"/>
      <c r="J1141" s="159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 s="160"/>
      <c r="AD1141" s="160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</row>
    <row r="1142" spans="1:66" s="22" customFormat="1" ht="13.5">
      <c r="A1142"/>
      <c r="B1142"/>
      <c r="C1142"/>
      <c r="D1142"/>
      <c r="E1142" s="159"/>
      <c r="F1142"/>
      <c r="G1142"/>
      <c r="H1142"/>
      <c r="I1142"/>
      <c r="J1142" s="159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 s="160"/>
      <c r="AD1142" s="160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</row>
    <row r="1143" spans="1:66" s="22" customFormat="1" ht="13.5">
      <c r="A1143"/>
      <c r="B1143"/>
      <c r="C1143"/>
      <c r="D1143"/>
      <c r="E1143" s="159"/>
      <c r="F1143"/>
      <c r="G1143"/>
      <c r="H1143"/>
      <c r="I1143"/>
      <c r="J1143" s="159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 s="160"/>
      <c r="AD1143" s="160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</row>
    <row r="1144" spans="1:66" s="116" customFormat="1" ht="13.5">
      <c r="A1144"/>
      <c r="B1144"/>
      <c r="C1144"/>
      <c r="D1144"/>
      <c r="E1144" s="159"/>
      <c r="F1144"/>
      <c r="G1144"/>
      <c r="H1144"/>
      <c r="I1144"/>
      <c r="J1144" s="159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 s="160"/>
      <c r="AD1144" s="160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</row>
    <row r="1145" spans="1:66" s="22" customFormat="1" ht="13.5">
      <c r="A1145"/>
      <c r="B1145"/>
      <c r="C1145"/>
      <c r="D1145"/>
      <c r="E1145" s="159"/>
      <c r="F1145"/>
      <c r="G1145"/>
      <c r="H1145"/>
      <c r="I1145"/>
      <c r="J1145" s="159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 s="160"/>
      <c r="AD1145" s="160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</row>
    <row r="1146" spans="1:66" s="22" customFormat="1" ht="13.5">
      <c r="A1146"/>
      <c r="B1146"/>
      <c r="C1146"/>
      <c r="D1146"/>
      <c r="E1146" s="159"/>
      <c r="F1146"/>
      <c r="G1146"/>
      <c r="H1146"/>
      <c r="I1146"/>
      <c r="J1146" s="159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 s="160"/>
      <c r="AD1146" s="160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</row>
    <row r="1147" spans="1:66" s="22" customFormat="1" ht="13.5">
      <c r="A1147"/>
      <c r="B1147"/>
      <c r="C1147"/>
      <c r="D1147"/>
      <c r="E1147" s="159"/>
      <c r="F1147"/>
      <c r="G1147"/>
      <c r="H1147"/>
      <c r="I1147"/>
      <c r="J1147" s="159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 s="160"/>
      <c r="AD1147" s="160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</row>
    <row r="1148" spans="1:66" s="22" customFormat="1" ht="13.5">
      <c r="A1148"/>
      <c r="B1148"/>
      <c r="C1148"/>
      <c r="D1148"/>
      <c r="E1148" s="159"/>
      <c r="F1148"/>
      <c r="G1148"/>
      <c r="H1148"/>
      <c r="I1148"/>
      <c r="J1148" s="159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 s="160"/>
      <c r="AD1148" s="160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</row>
    <row r="1149" spans="1:66" s="116" customFormat="1" ht="13.5">
      <c r="A1149"/>
      <c r="B1149"/>
      <c r="C1149"/>
      <c r="D1149"/>
      <c r="E1149" s="159"/>
      <c r="F1149"/>
      <c r="G1149"/>
      <c r="H1149"/>
      <c r="I1149"/>
      <c r="J1149" s="15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 s="160"/>
      <c r="AD1149" s="160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</row>
    <row r="1150" spans="1:66" s="22" customFormat="1" ht="13.5">
      <c r="A1150"/>
      <c r="B1150"/>
      <c r="C1150"/>
      <c r="D1150"/>
      <c r="E1150" s="159"/>
      <c r="F1150"/>
      <c r="G1150"/>
      <c r="H1150"/>
      <c r="I1150"/>
      <c r="J1150" s="159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 s="160"/>
      <c r="AD1150" s="16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</row>
    <row r="1151" spans="1:66" s="138" customFormat="1" ht="13.5">
      <c r="A1151"/>
      <c r="B1151"/>
      <c r="C1151"/>
      <c r="D1151"/>
      <c r="E1151" s="159"/>
      <c r="F1151"/>
      <c r="G1151"/>
      <c r="H1151"/>
      <c r="I1151"/>
      <c r="J1151" s="159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 s="160"/>
      <c r="AD1151" s="160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</row>
    <row r="1152" spans="1:66" s="22" customFormat="1" ht="13.5">
      <c r="A1152"/>
      <c r="B1152"/>
      <c r="C1152"/>
      <c r="D1152"/>
      <c r="E1152" s="159"/>
      <c r="F1152"/>
      <c r="G1152"/>
      <c r="H1152"/>
      <c r="I1152"/>
      <c r="J1152" s="159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 s="160"/>
      <c r="AD1152" s="160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</row>
    <row r="1153" spans="1:66" s="22" customFormat="1" ht="13.5">
      <c r="A1153"/>
      <c r="B1153"/>
      <c r="C1153"/>
      <c r="D1153"/>
      <c r="E1153" s="159"/>
      <c r="F1153"/>
      <c r="G1153"/>
      <c r="H1153"/>
      <c r="I1153"/>
      <c r="J1153" s="159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 s="160"/>
      <c r="AD1153" s="160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</row>
    <row r="1154" spans="1:66" s="22" customFormat="1" ht="13.5">
      <c r="A1154"/>
      <c r="B1154"/>
      <c r="C1154"/>
      <c r="D1154"/>
      <c r="E1154" s="159"/>
      <c r="F1154"/>
      <c r="G1154"/>
      <c r="H1154"/>
      <c r="I1154"/>
      <c r="J1154" s="159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 s="160"/>
      <c r="AD1154" s="160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</row>
    <row r="1155" spans="1:66" s="138" customFormat="1" ht="13.5">
      <c r="A1155"/>
      <c r="B1155"/>
      <c r="C1155"/>
      <c r="D1155"/>
      <c r="E1155" s="159"/>
      <c r="F1155"/>
      <c r="G1155"/>
      <c r="H1155"/>
      <c r="I1155"/>
      <c r="J1155" s="159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 s="160"/>
      <c r="AD1155" s="160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</row>
    <row r="1156" spans="1:66" s="22" customFormat="1" ht="13.5">
      <c r="A1156"/>
      <c r="B1156"/>
      <c r="C1156"/>
      <c r="D1156"/>
      <c r="E1156" s="159"/>
      <c r="F1156"/>
      <c r="G1156"/>
      <c r="H1156"/>
      <c r="I1156"/>
      <c r="J1156" s="159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 s="160"/>
      <c r="AD1156" s="160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</row>
    <row r="1157" spans="1:66" s="22" customFormat="1" ht="13.5">
      <c r="A1157"/>
      <c r="B1157"/>
      <c r="C1157"/>
      <c r="D1157"/>
      <c r="E1157" s="159"/>
      <c r="F1157"/>
      <c r="G1157"/>
      <c r="H1157"/>
      <c r="I1157"/>
      <c r="J1157" s="159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 s="160"/>
      <c r="AD1157" s="160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</row>
    <row r="1158" spans="1:66" s="22" customFormat="1" ht="13.5">
      <c r="A1158"/>
      <c r="B1158"/>
      <c r="C1158"/>
      <c r="D1158"/>
      <c r="E1158" s="159"/>
      <c r="F1158"/>
      <c r="G1158"/>
      <c r="H1158"/>
      <c r="I1158"/>
      <c r="J1158" s="159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 s="160"/>
      <c r="AD1158" s="160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</row>
    <row r="1159" spans="1:66" s="22" customFormat="1" ht="13.5">
      <c r="A1159"/>
      <c r="B1159"/>
      <c r="C1159"/>
      <c r="D1159"/>
      <c r="E1159" s="159"/>
      <c r="F1159"/>
      <c r="G1159"/>
      <c r="H1159"/>
      <c r="I1159"/>
      <c r="J1159" s="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 s="160"/>
      <c r="AD1159" s="160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</row>
    <row r="1160" spans="1:66" s="340" customFormat="1" ht="13.5">
      <c r="A1160"/>
      <c r="B1160"/>
      <c r="C1160"/>
      <c r="D1160"/>
      <c r="E1160" s="159"/>
      <c r="F1160"/>
      <c r="G1160"/>
      <c r="H1160"/>
      <c r="I1160"/>
      <c r="J1160" s="159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 s="160"/>
      <c r="AD1160" s="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</row>
  </sheetData>
  <mergeCells count="151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67:Q67"/>
    <mergeCell ref="F69:P69"/>
    <mergeCell ref="F70:P70"/>
    <mergeCell ref="M72:P72"/>
    <mergeCell ref="M74:Q74"/>
    <mergeCell ref="M75:Q75"/>
    <mergeCell ref="C77:G77"/>
    <mergeCell ref="N77:Q77"/>
    <mergeCell ref="N79:Q79"/>
    <mergeCell ref="N80:Q80"/>
    <mergeCell ref="P81:Q81"/>
    <mergeCell ref="N82:Q82"/>
    <mergeCell ref="P83:Q83"/>
    <mergeCell ref="N84:Q84"/>
    <mergeCell ref="N85:Q85"/>
    <mergeCell ref="M105:Q105"/>
    <mergeCell ref="F107:I107"/>
    <mergeCell ref="L107:M107"/>
    <mergeCell ref="N107:Q107"/>
    <mergeCell ref="N108:Q108"/>
    <mergeCell ref="N109:Q109"/>
    <mergeCell ref="N110:Q110"/>
    <mergeCell ref="N86:Q86"/>
    <mergeCell ref="N87:Q87"/>
    <mergeCell ref="N89:Q89"/>
    <mergeCell ref="L91:Q91"/>
    <mergeCell ref="C97:Q97"/>
    <mergeCell ref="F99:P99"/>
    <mergeCell ref="F100:P100"/>
    <mergeCell ref="M102:P102"/>
    <mergeCell ref="M104:Q104"/>
    <mergeCell ref="F114:I114"/>
    <mergeCell ref="L114:M114"/>
    <mergeCell ref="N114:Q114"/>
    <mergeCell ref="N116:Q116"/>
    <mergeCell ref="F117:I117"/>
    <mergeCell ref="L117:M117"/>
    <mergeCell ref="N117:Q117"/>
    <mergeCell ref="N111:Q111"/>
    <mergeCell ref="F112:I112"/>
    <mergeCell ref="L112:M112"/>
    <mergeCell ref="N112:Q112"/>
    <mergeCell ref="F113:I113"/>
    <mergeCell ref="L113:M113"/>
    <mergeCell ref="N113:Q113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32:Q132"/>
    <mergeCell ref="F133:I133"/>
    <mergeCell ref="L133:M133"/>
    <mergeCell ref="N133:Q133"/>
    <mergeCell ref="L142:M142"/>
    <mergeCell ref="N142:Q142"/>
    <mergeCell ref="N134:Q134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53:Q153"/>
    <mergeCell ref="F115:I115"/>
    <mergeCell ref="L115:M115"/>
    <mergeCell ref="N115:Q115"/>
    <mergeCell ref="F125:I125"/>
    <mergeCell ref="L125:M125"/>
    <mergeCell ref="N125:Q125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N140:Q140"/>
    <mergeCell ref="F141:I141"/>
    <mergeCell ref="L141:M141"/>
    <mergeCell ref="N141:Q141"/>
    <mergeCell ref="F142:I142"/>
  </mergeCells>
  <hyperlinks>
    <hyperlink ref="F1" location="C2" display="1) Krycí list rozpočtu"/>
    <hyperlink ref="H1" location="C86" display="2) Rekapitulace rozpočtu"/>
    <hyperlink ref="L1" location="C126" display="3) Rozpočet"/>
    <hyperlink ref="S1" location="'Rekapitulace stavby'!C2" display="Rekapitulace stavby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 scale="93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29"/>
  <sheetViews>
    <sheetView showGridLines="0" zoomScale="161" zoomScaleNormal="161" workbookViewId="0" topLeftCell="A1">
      <pane ySplit="1" topLeftCell="A2" activePane="bottomLeft" state="frozen"/>
      <selection pane="bottomLeft" activeCell="A1" sqref="A1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95" customHeight="1">
      <c r="A1" s="8"/>
      <c r="B1" s="5"/>
      <c r="C1" s="5"/>
      <c r="D1" s="6" t="s">
        <v>1</v>
      </c>
      <c r="E1" s="5"/>
      <c r="F1" s="7" t="s">
        <v>88</v>
      </c>
      <c r="G1" s="7"/>
      <c r="H1" s="421" t="s">
        <v>89</v>
      </c>
      <c r="I1" s="421"/>
      <c r="J1" s="421"/>
      <c r="K1" s="421"/>
      <c r="L1" s="7" t="s">
        <v>90</v>
      </c>
      <c r="M1" s="5"/>
      <c r="N1" s="5"/>
      <c r="O1" s="6" t="s">
        <v>91</v>
      </c>
      <c r="P1" s="5"/>
      <c r="Q1" s="5"/>
      <c r="R1" s="5"/>
      <c r="S1" s="7" t="s">
        <v>92</v>
      </c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3:46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394" t="s">
        <v>7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T2" s="10" t="s">
        <v>80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78</v>
      </c>
    </row>
    <row r="4" spans="2:46" ht="36.95" customHeight="1">
      <c r="B4" s="14"/>
      <c r="C4" s="386" t="s">
        <v>94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15"/>
      <c r="T4" s="16" t="s">
        <v>12</v>
      </c>
      <c r="AT4" s="10" t="s">
        <v>5</v>
      </c>
    </row>
    <row r="5" spans="2:18" ht="6.95" customHeight="1">
      <c r="B5" s="14"/>
      <c r="R5" s="15"/>
    </row>
    <row r="6" spans="2:18" ht="25.5" customHeight="1">
      <c r="B6" s="14"/>
      <c r="D6" s="19" t="s">
        <v>16</v>
      </c>
      <c r="F6" s="410" t="str">
        <f>'Rekapitulace stavby'!K6</f>
        <v>statické zajištění podzemí pod budovou čp. 1 v Českém Brodě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R6" s="15"/>
    </row>
    <row r="7" spans="2:18" s="22" customFormat="1" ht="32.85" customHeight="1">
      <c r="B7" s="23"/>
      <c r="D7" s="18" t="s">
        <v>95</v>
      </c>
      <c r="F7" s="396" t="s">
        <v>349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R7" s="24"/>
    </row>
    <row r="8" spans="2:18" s="22" customFormat="1" ht="14.45" customHeight="1">
      <c r="B8" s="23"/>
      <c r="D8" s="19" t="s">
        <v>18</v>
      </c>
      <c r="F8" s="3"/>
      <c r="M8" s="19" t="s">
        <v>19</v>
      </c>
      <c r="O8" s="3"/>
      <c r="R8" s="24"/>
    </row>
    <row r="9" spans="2:18" s="22" customFormat="1" ht="14.45" customHeight="1">
      <c r="B9" s="23"/>
      <c r="D9" s="19" t="s">
        <v>20</v>
      </c>
      <c r="F9" s="3" t="s">
        <v>97</v>
      </c>
      <c r="M9" s="19" t="s">
        <v>22</v>
      </c>
      <c r="O9" s="411" t="str">
        <f>'Rekapitulace stavby'!AN8</f>
        <v>26. 11. v2023</v>
      </c>
      <c r="P9" s="411"/>
      <c r="R9" s="24"/>
    </row>
    <row r="10" spans="2:18" s="22" customFormat="1" ht="10.9" customHeight="1">
      <c r="B10" s="23"/>
      <c r="R10" s="24"/>
    </row>
    <row r="11" spans="2:18" s="22" customFormat="1" ht="14.45" customHeight="1">
      <c r="B11" s="23"/>
      <c r="D11" s="19" t="s">
        <v>24</v>
      </c>
      <c r="M11" s="19" t="s">
        <v>25</v>
      </c>
      <c r="O11" s="395" t="str">
        <f>IF('Rekapitulace stavby'!AN10="","",'Rekapitulace stavby'!AN10)</f>
        <v/>
      </c>
      <c r="P11" s="395"/>
      <c r="R11" s="24"/>
    </row>
    <row r="12" spans="2:18" s="22" customFormat="1" ht="18" customHeight="1">
      <c r="B12" s="23"/>
      <c r="E12" s="3" t="str">
        <f>IF('Rekapitulace stavby'!E11="","",'Rekapitulace stavby'!E11)</f>
        <v xml:space="preserve"> </v>
      </c>
      <c r="M12" s="19" t="s">
        <v>27</v>
      </c>
      <c r="O12" s="395" t="str">
        <f>IF('Rekapitulace stavby'!AN11="","",'Rekapitulace stavby'!AN11)</f>
        <v/>
      </c>
      <c r="P12" s="395"/>
      <c r="R12" s="24"/>
    </row>
    <row r="13" spans="2:18" s="22" customFormat="1" ht="6.95" customHeight="1">
      <c r="B13" s="23"/>
      <c r="R13" s="24"/>
    </row>
    <row r="14" spans="2:18" s="22" customFormat="1" ht="14.45" customHeight="1">
      <c r="B14" s="23"/>
      <c r="D14" s="19" t="s">
        <v>28</v>
      </c>
      <c r="M14" s="19" t="s">
        <v>25</v>
      </c>
      <c r="O14" s="395" t="str">
        <f>IF('Rekapitulace stavby'!AN13="","",'Rekapitulace stavby'!AN13)</f>
        <v/>
      </c>
      <c r="P14" s="395"/>
      <c r="R14" s="24"/>
    </row>
    <row r="15" spans="2:18" s="22" customFormat="1" ht="18" customHeight="1">
      <c r="B15" s="23"/>
      <c r="E15" s="3" t="str">
        <f>IF('Rekapitulace stavby'!E14="","",'Rekapitulace stavby'!E14)</f>
        <v xml:space="preserve"> </v>
      </c>
      <c r="M15" s="19" t="s">
        <v>27</v>
      </c>
      <c r="O15" s="395" t="str">
        <f>IF('Rekapitulace stavby'!AN14="","",'Rekapitulace stavby'!AN14)</f>
        <v/>
      </c>
      <c r="P15" s="395"/>
      <c r="R15" s="24"/>
    </row>
    <row r="16" spans="2:18" s="22" customFormat="1" ht="6.95" customHeight="1">
      <c r="B16" s="23"/>
      <c r="R16" s="24"/>
    </row>
    <row r="17" spans="2:18" s="22" customFormat="1" ht="14.45" customHeight="1">
      <c r="B17" s="23"/>
      <c r="D17" s="19" t="s">
        <v>29</v>
      </c>
      <c r="M17" s="19" t="s">
        <v>25</v>
      </c>
      <c r="O17" s="395">
        <f>IF('Rekapitulace stavby'!AN16="","",'Rekapitulace stavby'!AN16)</f>
        <v>28732804</v>
      </c>
      <c r="P17" s="395"/>
      <c r="R17" s="24"/>
    </row>
    <row r="18" spans="2:18" s="22" customFormat="1" ht="18" customHeight="1">
      <c r="B18" s="23"/>
      <c r="E18" s="3" t="str">
        <f>IF('Rekapitulace stavby'!E17="","",'Rekapitulace stavby'!E17)</f>
        <v xml:space="preserve"> </v>
      </c>
      <c r="M18" s="19" t="s">
        <v>27</v>
      </c>
      <c r="O18" s="395" t="str">
        <f>IF('Rekapitulace stavby'!AN17="","",'Rekapitulace stavby'!AN17)</f>
        <v>CZ28732804</v>
      </c>
      <c r="P18" s="395"/>
      <c r="R18" s="24"/>
    </row>
    <row r="19" spans="2:18" s="22" customFormat="1" ht="6.95" customHeight="1">
      <c r="B19" s="23"/>
      <c r="R19" s="24"/>
    </row>
    <row r="20" spans="2:18" s="22" customFormat="1" ht="14.45" customHeight="1">
      <c r="B20" s="23"/>
      <c r="D20" s="19" t="s">
        <v>31</v>
      </c>
      <c r="M20" s="19" t="s">
        <v>25</v>
      </c>
      <c r="O20" s="395" t="str">
        <f>IF('Rekapitulace stavby'!AN19="","",'Rekapitulace stavby'!AN19)</f>
        <v/>
      </c>
      <c r="P20" s="395"/>
      <c r="R20" s="24"/>
    </row>
    <row r="21" spans="2:18" s="22" customFormat="1" ht="18" customHeight="1">
      <c r="B21" s="23"/>
      <c r="E21" s="3" t="str">
        <f>IF('Rekapitulace stavby'!E20="","",'Rekapitulace stavby'!E20)</f>
        <v xml:space="preserve"> </v>
      </c>
      <c r="M21" s="19" t="s">
        <v>27</v>
      </c>
      <c r="O21" s="395" t="str">
        <f>IF('Rekapitulace stavby'!AN20="","",'Rekapitulace stavby'!AN20)</f>
        <v/>
      </c>
      <c r="P21" s="395"/>
      <c r="R21" s="24"/>
    </row>
    <row r="22" spans="2:18" s="22" customFormat="1" ht="6.95" customHeight="1">
      <c r="B22" s="23"/>
      <c r="R22" s="24"/>
    </row>
    <row r="23" spans="2:18" s="22" customFormat="1" ht="14.45" customHeight="1">
      <c r="B23" s="23"/>
      <c r="D23" s="19" t="s">
        <v>32</v>
      </c>
      <c r="R23" s="24"/>
    </row>
    <row r="24" spans="2:18" s="22" customFormat="1" ht="16.5" customHeight="1">
      <c r="B24" s="23"/>
      <c r="E24" s="390"/>
      <c r="F24" s="390"/>
      <c r="G24" s="390"/>
      <c r="H24" s="390"/>
      <c r="I24" s="390"/>
      <c r="J24" s="390"/>
      <c r="K24" s="390"/>
      <c r="L24" s="390"/>
      <c r="R24" s="24"/>
    </row>
    <row r="25" spans="2:18" s="22" customFormat="1" ht="6.95" customHeight="1">
      <c r="B25" s="23"/>
      <c r="R25" s="24"/>
    </row>
    <row r="26" spans="2:18" s="22" customFormat="1" ht="6.95" customHeight="1">
      <c r="B26" s="2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24"/>
    </row>
    <row r="27" spans="2:18" s="22" customFormat="1" ht="14.45" customHeight="1">
      <c r="B27" s="23"/>
      <c r="D27" s="90" t="s">
        <v>98</v>
      </c>
      <c r="M27" s="391">
        <f>N88</f>
        <v>41716.92</v>
      </c>
      <c r="N27" s="391"/>
      <c r="O27" s="391"/>
      <c r="P27" s="391"/>
      <c r="R27" s="24"/>
    </row>
    <row r="28" spans="2:18" s="22" customFormat="1" ht="14.45" customHeight="1">
      <c r="B28" s="23"/>
      <c r="D28" s="21" t="s">
        <v>99</v>
      </c>
      <c r="M28" s="391">
        <f>N102</f>
        <v>0</v>
      </c>
      <c r="N28" s="391"/>
      <c r="O28" s="391"/>
      <c r="P28" s="391"/>
      <c r="R28" s="24"/>
    </row>
    <row r="29" spans="2:18" s="22" customFormat="1" ht="6.95" customHeight="1">
      <c r="B29" s="23"/>
      <c r="R29" s="24"/>
    </row>
    <row r="30" spans="2:18" s="22" customFormat="1" ht="25.5" customHeight="1">
      <c r="B30" s="23"/>
      <c r="D30" s="91" t="s">
        <v>35</v>
      </c>
      <c r="M30" s="420">
        <f>ROUND(M27+M28,2)</f>
        <v>41716.92</v>
      </c>
      <c r="N30" s="420"/>
      <c r="O30" s="420"/>
      <c r="P30" s="420"/>
      <c r="R30" s="24"/>
    </row>
    <row r="31" spans="2:18" s="22" customFormat="1" ht="6.95" customHeight="1">
      <c r="B31" s="2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24"/>
    </row>
    <row r="32" spans="2:18" s="22" customFormat="1" ht="14.45" customHeight="1">
      <c r="B32" s="23"/>
      <c r="D32" s="29" t="s">
        <v>36</v>
      </c>
      <c r="E32" s="29" t="s">
        <v>37</v>
      </c>
      <c r="F32" s="2">
        <v>0.21</v>
      </c>
      <c r="G32" s="92" t="s">
        <v>38</v>
      </c>
      <c r="H32" s="418">
        <f>ROUND((SUM(BE102:BE103)+SUM(BE121:BE228)),2)</f>
        <v>0</v>
      </c>
      <c r="I32" s="418"/>
      <c r="J32" s="418"/>
      <c r="M32" s="418">
        <f>ROUND(ROUND((SUM(BE102:BE103)+SUM(BE121:BE228)),2)*F32,2)</f>
        <v>0</v>
      </c>
      <c r="N32" s="418"/>
      <c r="O32" s="418"/>
      <c r="P32" s="418"/>
      <c r="R32" s="24"/>
    </row>
    <row r="33" spans="2:18" s="22" customFormat="1" ht="14.45" customHeight="1">
      <c r="B33" s="23"/>
      <c r="E33" s="29" t="s">
        <v>39</v>
      </c>
      <c r="F33" s="2">
        <v>0.15</v>
      </c>
      <c r="G33" s="92" t="s">
        <v>38</v>
      </c>
      <c r="H33" s="418">
        <f>ROUND((SUM(BF102:BF103)+SUM(BF121:BF228)),2)</f>
        <v>41716.92</v>
      </c>
      <c r="I33" s="418"/>
      <c r="J33" s="418"/>
      <c r="M33" s="418">
        <f>ROUND(ROUND((SUM(BF102:BF103)+SUM(BF121:BF228)),2)*F33,2)</f>
        <v>6257.54</v>
      </c>
      <c r="N33" s="418"/>
      <c r="O33" s="418"/>
      <c r="P33" s="418"/>
      <c r="R33" s="24"/>
    </row>
    <row r="34" spans="2:18" s="22" customFormat="1" ht="14.45" customHeight="1" hidden="1">
      <c r="B34" s="23"/>
      <c r="E34" s="29" t="s">
        <v>40</v>
      </c>
      <c r="F34" s="2">
        <v>0.21</v>
      </c>
      <c r="G34" s="92" t="s">
        <v>38</v>
      </c>
      <c r="H34" s="418">
        <f>ROUND((SUM(BG102:BG103)+SUM(BG121:BG228)),2)</f>
        <v>0</v>
      </c>
      <c r="I34" s="418"/>
      <c r="J34" s="418"/>
      <c r="M34" s="418">
        <v>0</v>
      </c>
      <c r="N34" s="418"/>
      <c r="O34" s="418"/>
      <c r="P34" s="418"/>
      <c r="R34" s="24"/>
    </row>
    <row r="35" spans="2:18" s="22" customFormat="1" ht="14.45" customHeight="1" hidden="1">
      <c r="B35" s="23"/>
      <c r="E35" s="29" t="s">
        <v>41</v>
      </c>
      <c r="F35" s="2">
        <v>0.15</v>
      </c>
      <c r="G35" s="92" t="s">
        <v>38</v>
      </c>
      <c r="H35" s="418">
        <f>ROUND((SUM(BH102:BH103)+SUM(BH121:BH228)),2)</f>
        <v>0</v>
      </c>
      <c r="I35" s="418"/>
      <c r="J35" s="418"/>
      <c r="M35" s="418">
        <v>0</v>
      </c>
      <c r="N35" s="418"/>
      <c r="O35" s="418"/>
      <c r="P35" s="418"/>
      <c r="R35" s="24"/>
    </row>
    <row r="36" spans="2:18" s="22" customFormat="1" ht="14.45" customHeight="1" hidden="1">
      <c r="B36" s="23"/>
      <c r="E36" s="29" t="s">
        <v>42</v>
      </c>
      <c r="F36" s="2">
        <v>0</v>
      </c>
      <c r="G36" s="92" t="s">
        <v>38</v>
      </c>
      <c r="H36" s="418">
        <f>ROUND((SUM(BI102:BI103)+SUM(BI121:BI228)),2)</f>
        <v>0</v>
      </c>
      <c r="I36" s="418"/>
      <c r="J36" s="418"/>
      <c r="M36" s="418">
        <v>0</v>
      </c>
      <c r="N36" s="418"/>
      <c r="O36" s="418"/>
      <c r="P36" s="418"/>
      <c r="R36" s="24"/>
    </row>
    <row r="37" spans="2:18" s="22" customFormat="1" ht="6.95" customHeight="1">
      <c r="B37" s="23"/>
      <c r="R37" s="24"/>
    </row>
    <row r="38" spans="2:18" s="22" customFormat="1" ht="25.5" customHeight="1">
      <c r="B38" s="23"/>
      <c r="C38" s="89"/>
      <c r="D38" s="93" t="s">
        <v>43</v>
      </c>
      <c r="E38" s="60"/>
      <c r="F38" s="60"/>
      <c r="G38" s="94" t="s">
        <v>44</v>
      </c>
      <c r="H38" s="95" t="s">
        <v>45</v>
      </c>
      <c r="I38" s="60"/>
      <c r="J38" s="60"/>
      <c r="K38" s="60"/>
      <c r="L38" s="419">
        <f>SUM(M30:M36)</f>
        <v>47974.46</v>
      </c>
      <c r="M38" s="419"/>
      <c r="N38" s="419"/>
      <c r="O38" s="419"/>
      <c r="P38" s="419"/>
      <c r="Q38" s="89"/>
      <c r="R38" s="24"/>
    </row>
    <row r="39" spans="2:18" s="22" customFormat="1" ht="14.45" customHeight="1">
      <c r="B39" s="23"/>
      <c r="R39" s="24"/>
    </row>
    <row r="40" spans="2:18" s="22" customFormat="1" ht="14.45" customHeight="1">
      <c r="B40" s="23"/>
      <c r="R40" s="24"/>
    </row>
    <row r="41" spans="2:18" ht="13.5">
      <c r="B41" s="14"/>
      <c r="R41" s="15"/>
    </row>
    <row r="42" spans="2:18" ht="13.5">
      <c r="B42" s="14"/>
      <c r="R42" s="15"/>
    </row>
    <row r="43" spans="2:18" ht="13.5">
      <c r="B43" s="14"/>
      <c r="R43" s="15"/>
    </row>
    <row r="44" spans="2:18" ht="13.5">
      <c r="B44" s="14"/>
      <c r="R44" s="15"/>
    </row>
    <row r="45" spans="2:18" ht="13.5">
      <c r="B45" s="14"/>
      <c r="R45" s="15"/>
    </row>
    <row r="46" spans="2:18" ht="13.5">
      <c r="B46" s="14"/>
      <c r="R46" s="15"/>
    </row>
    <row r="47" spans="2:18" ht="13.5">
      <c r="B47" s="14"/>
      <c r="R47" s="15"/>
    </row>
    <row r="48" spans="2:18" ht="13.5">
      <c r="B48" s="14"/>
      <c r="R48" s="15"/>
    </row>
    <row r="49" spans="2:18" ht="13.5">
      <c r="B49" s="14"/>
      <c r="R49" s="15"/>
    </row>
    <row r="50" spans="2:18" s="22" customFormat="1" ht="15">
      <c r="B50" s="23"/>
      <c r="D50" s="36" t="s">
        <v>46</v>
      </c>
      <c r="E50" s="37"/>
      <c r="F50" s="37"/>
      <c r="G50" s="37"/>
      <c r="H50" s="38"/>
      <c r="J50" s="36" t="s">
        <v>47</v>
      </c>
      <c r="K50" s="37"/>
      <c r="L50" s="37"/>
      <c r="M50" s="37"/>
      <c r="N50" s="37"/>
      <c r="O50" s="37"/>
      <c r="P50" s="38"/>
      <c r="R50" s="24"/>
    </row>
    <row r="51" spans="2:18" ht="13.5">
      <c r="B51" s="14"/>
      <c r="D51" s="39"/>
      <c r="H51" s="40"/>
      <c r="J51" s="39"/>
      <c r="P51" s="40"/>
      <c r="R51" s="15"/>
    </row>
    <row r="52" spans="2:18" ht="13.5">
      <c r="B52" s="14"/>
      <c r="D52" s="39"/>
      <c r="H52" s="40"/>
      <c r="J52" s="39"/>
      <c r="P52" s="40"/>
      <c r="R52" s="15"/>
    </row>
    <row r="53" spans="2:18" ht="13.5">
      <c r="B53" s="14"/>
      <c r="D53" s="39"/>
      <c r="H53" s="40"/>
      <c r="J53" s="39"/>
      <c r="P53" s="40"/>
      <c r="R53" s="15"/>
    </row>
    <row r="54" spans="2:18" ht="13.5">
      <c r="B54" s="14"/>
      <c r="D54" s="39"/>
      <c r="H54" s="40"/>
      <c r="J54" s="39"/>
      <c r="P54" s="40"/>
      <c r="R54" s="15"/>
    </row>
    <row r="55" spans="2:18" ht="13.5">
      <c r="B55" s="14"/>
      <c r="D55" s="39"/>
      <c r="H55" s="40"/>
      <c r="J55" s="39"/>
      <c r="P55" s="40"/>
      <c r="R55" s="15"/>
    </row>
    <row r="56" spans="2:18" ht="13.5">
      <c r="B56" s="14"/>
      <c r="D56" s="39"/>
      <c r="H56" s="40"/>
      <c r="J56" s="39"/>
      <c r="P56" s="40"/>
      <c r="R56" s="15"/>
    </row>
    <row r="57" spans="2:18" ht="13.5">
      <c r="B57" s="14"/>
      <c r="D57" s="39"/>
      <c r="H57" s="40"/>
      <c r="J57" s="39"/>
      <c r="P57" s="40"/>
      <c r="R57" s="15"/>
    </row>
    <row r="58" spans="2:18" ht="13.5">
      <c r="B58" s="14"/>
      <c r="D58" s="39"/>
      <c r="H58" s="40"/>
      <c r="J58" s="39"/>
      <c r="P58" s="40"/>
      <c r="R58" s="15"/>
    </row>
    <row r="59" spans="2:18" s="22" customFormat="1" ht="15">
      <c r="B59" s="23"/>
      <c r="D59" s="41" t="s">
        <v>48</v>
      </c>
      <c r="E59" s="42"/>
      <c r="F59" s="42"/>
      <c r="G59" s="43" t="s">
        <v>49</v>
      </c>
      <c r="H59" s="44"/>
      <c r="J59" s="41" t="s">
        <v>48</v>
      </c>
      <c r="K59" s="42"/>
      <c r="L59" s="42"/>
      <c r="M59" s="42"/>
      <c r="N59" s="43" t="s">
        <v>49</v>
      </c>
      <c r="O59" s="42"/>
      <c r="P59" s="44"/>
      <c r="R59" s="24"/>
    </row>
    <row r="60" spans="2:18" ht="13.5">
      <c r="B60" s="14"/>
      <c r="R60" s="15"/>
    </row>
    <row r="61" spans="2:18" s="22" customFormat="1" ht="15">
      <c r="B61" s="23"/>
      <c r="D61" s="36" t="s">
        <v>50</v>
      </c>
      <c r="E61" s="37"/>
      <c r="F61" s="37"/>
      <c r="G61" s="37"/>
      <c r="H61" s="38"/>
      <c r="J61" s="36" t="s">
        <v>51</v>
      </c>
      <c r="K61" s="37"/>
      <c r="L61" s="37"/>
      <c r="M61" s="37"/>
      <c r="N61" s="37"/>
      <c r="O61" s="37"/>
      <c r="P61" s="38"/>
      <c r="R61" s="24"/>
    </row>
    <row r="62" spans="2:18" ht="13.5">
      <c r="B62" s="14"/>
      <c r="D62" s="39"/>
      <c r="H62" s="40"/>
      <c r="J62" s="39"/>
      <c r="P62" s="40"/>
      <c r="R62" s="15"/>
    </row>
    <row r="63" spans="2:18" ht="13.5">
      <c r="B63" s="14"/>
      <c r="D63" s="39"/>
      <c r="H63" s="40"/>
      <c r="J63" s="39"/>
      <c r="P63" s="40"/>
      <c r="R63" s="15"/>
    </row>
    <row r="64" spans="2:18" ht="13.5">
      <c r="B64" s="14"/>
      <c r="D64" s="39"/>
      <c r="H64" s="40"/>
      <c r="J64" s="39"/>
      <c r="P64" s="40"/>
      <c r="R64" s="15"/>
    </row>
    <row r="65" spans="2:18" ht="13.5">
      <c r="B65" s="14"/>
      <c r="D65" s="39"/>
      <c r="H65" s="40"/>
      <c r="J65" s="39"/>
      <c r="P65" s="40"/>
      <c r="R65" s="15"/>
    </row>
    <row r="66" spans="2:18" ht="13.5">
      <c r="B66" s="14"/>
      <c r="D66" s="39"/>
      <c r="H66" s="40"/>
      <c r="J66" s="39"/>
      <c r="P66" s="40"/>
      <c r="R66" s="15"/>
    </row>
    <row r="67" spans="2:18" ht="13.5">
      <c r="B67" s="14"/>
      <c r="D67" s="39"/>
      <c r="H67" s="40"/>
      <c r="J67" s="39"/>
      <c r="P67" s="40"/>
      <c r="R67" s="15"/>
    </row>
    <row r="68" spans="2:18" ht="13.5">
      <c r="B68" s="14"/>
      <c r="D68" s="39"/>
      <c r="H68" s="40"/>
      <c r="J68" s="39"/>
      <c r="P68" s="40"/>
      <c r="R68" s="15"/>
    </row>
    <row r="69" spans="2:18" ht="13.5">
      <c r="B69" s="14"/>
      <c r="D69" s="39"/>
      <c r="H69" s="40"/>
      <c r="J69" s="39"/>
      <c r="P69" s="40"/>
      <c r="R69" s="15"/>
    </row>
    <row r="70" spans="2:18" s="22" customFormat="1" ht="15">
      <c r="B70" s="23"/>
      <c r="D70" s="41" t="s">
        <v>48</v>
      </c>
      <c r="E70" s="42"/>
      <c r="F70" s="42"/>
      <c r="G70" s="43" t="s">
        <v>49</v>
      </c>
      <c r="H70" s="44"/>
      <c r="J70" s="41" t="s">
        <v>48</v>
      </c>
      <c r="K70" s="42"/>
      <c r="L70" s="42"/>
      <c r="M70" s="42"/>
      <c r="N70" s="43" t="s">
        <v>49</v>
      </c>
      <c r="O70" s="42"/>
      <c r="P70" s="44"/>
      <c r="R70" s="24"/>
    </row>
    <row r="71" spans="2:18" s="22" customFormat="1" ht="14.4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22" customFormat="1" ht="6.9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2:18" s="22" customFormat="1" ht="36.95" customHeight="1">
      <c r="B76" s="23"/>
      <c r="C76" s="386" t="s">
        <v>100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24"/>
    </row>
    <row r="77" spans="2:18" s="22" customFormat="1" ht="6.95" customHeight="1">
      <c r="B77" s="23"/>
      <c r="R77" s="24"/>
    </row>
    <row r="78" spans="2:18" s="22" customFormat="1" ht="30" customHeight="1">
      <c r="B78" s="23"/>
      <c r="C78" s="19" t="s">
        <v>16</v>
      </c>
      <c r="F78" s="410" t="str">
        <f>F6</f>
        <v>statické zajištění podzemí pod budovou čp. 1 v Českém Brodě</v>
      </c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R78" s="24"/>
    </row>
    <row r="79" spans="2:18" s="22" customFormat="1" ht="36.95" customHeight="1">
      <c r="B79" s="23"/>
      <c r="C79" s="55" t="s">
        <v>95</v>
      </c>
      <c r="F79" s="387" t="str">
        <f>F7</f>
        <v>veranda - Lesná 98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R79" s="24"/>
    </row>
    <row r="80" spans="2:18" s="22" customFormat="1" ht="6.95" customHeight="1">
      <c r="B80" s="23"/>
      <c r="R80" s="24"/>
    </row>
    <row r="81" spans="2:18" s="22" customFormat="1" ht="18" customHeight="1">
      <c r="B81" s="23"/>
      <c r="C81" s="19" t="s">
        <v>20</v>
      </c>
      <c r="F81" s="3" t="str">
        <f>F9</f>
        <v>Lesná</v>
      </c>
      <c r="K81" s="19" t="s">
        <v>22</v>
      </c>
      <c r="M81" s="411" t="str">
        <f>IF(O9="","",O9)</f>
        <v>26. 11. v2023</v>
      </c>
      <c r="N81" s="411"/>
      <c r="O81" s="411"/>
      <c r="P81" s="411"/>
      <c r="R81" s="24"/>
    </row>
    <row r="82" spans="2:18" s="22" customFormat="1" ht="6.95" customHeight="1">
      <c r="B82" s="23"/>
      <c r="R82" s="24"/>
    </row>
    <row r="83" spans="2:18" s="22" customFormat="1" ht="15">
      <c r="B83" s="23"/>
      <c r="C83" s="19" t="s">
        <v>24</v>
      </c>
      <c r="F83" s="3" t="str">
        <f>E12</f>
        <v xml:space="preserve"> </v>
      </c>
      <c r="K83" s="19" t="s">
        <v>29</v>
      </c>
      <c r="M83" s="395" t="str">
        <f>E18</f>
        <v xml:space="preserve"> </v>
      </c>
      <c r="N83" s="395"/>
      <c r="O83" s="395"/>
      <c r="P83" s="395"/>
      <c r="Q83" s="395"/>
      <c r="R83" s="24"/>
    </row>
    <row r="84" spans="2:18" s="22" customFormat="1" ht="14.45" customHeight="1">
      <c r="B84" s="23"/>
      <c r="C84" s="19" t="s">
        <v>28</v>
      </c>
      <c r="F84" s="3" t="str">
        <f>IF(E15="","",E15)</f>
        <v xml:space="preserve"> </v>
      </c>
      <c r="K84" s="19" t="s">
        <v>31</v>
      </c>
      <c r="M84" s="395" t="str">
        <f>E21</f>
        <v xml:space="preserve"> </v>
      </c>
      <c r="N84" s="395"/>
      <c r="O84" s="395"/>
      <c r="P84" s="395"/>
      <c r="Q84" s="395"/>
      <c r="R84" s="24"/>
    </row>
    <row r="85" spans="2:18" s="22" customFormat="1" ht="10.35" customHeight="1">
      <c r="B85" s="23"/>
      <c r="R85" s="24"/>
    </row>
    <row r="86" spans="2:18" s="22" customFormat="1" ht="29.25" customHeight="1">
      <c r="B86" s="23"/>
      <c r="C86" s="416" t="s">
        <v>101</v>
      </c>
      <c r="D86" s="416"/>
      <c r="E86" s="416"/>
      <c r="F86" s="416"/>
      <c r="G86" s="416"/>
      <c r="H86" s="89"/>
      <c r="I86" s="89"/>
      <c r="J86" s="89"/>
      <c r="K86" s="89"/>
      <c r="L86" s="89"/>
      <c r="M86" s="89"/>
      <c r="N86" s="416" t="s">
        <v>102</v>
      </c>
      <c r="O86" s="416"/>
      <c r="P86" s="416"/>
      <c r="Q86" s="416"/>
      <c r="R86" s="24"/>
    </row>
    <row r="87" spans="2:18" s="22" customFormat="1" ht="10.35" customHeight="1">
      <c r="B87" s="23"/>
      <c r="R87" s="24"/>
    </row>
    <row r="88" spans="2:47" s="22" customFormat="1" ht="29.25" customHeight="1">
      <c r="B88" s="23"/>
      <c r="C88" s="96" t="s">
        <v>103</v>
      </c>
      <c r="N88" s="374">
        <f>N121</f>
        <v>41716.92</v>
      </c>
      <c r="O88" s="374"/>
      <c r="P88" s="374"/>
      <c r="Q88" s="374"/>
      <c r="R88" s="24"/>
      <c r="AU88" s="10" t="s">
        <v>104</v>
      </c>
    </row>
    <row r="89" spans="2:18" s="97" customFormat="1" ht="24.95" customHeight="1">
      <c r="B89" s="98"/>
      <c r="D89" s="99" t="s">
        <v>105</v>
      </c>
      <c r="N89" s="417">
        <f>N122</f>
        <v>11924.399999999998</v>
      </c>
      <c r="O89" s="417"/>
      <c r="P89" s="417"/>
      <c r="Q89" s="417"/>
      <c r="R89" s="100"/>
    </row>
    <row r="90" spans="2:18" s="101" customFormat="1" ht="19.9" customHeight="1">
      <c r="B90" s="102"/>
      <c r="D90" s="103" t="s">
        <v>106</v>
      </c>
      <c r="N90" s="414">
        <f>N123</f>
        <v>895.8100000000001</v>
      </c>
      <c r="O90" s="414"/>
      <c r="P90" s="414"/>
      <c r="Q90" s="414"/>
      <c r="R90" s="105"/>
    </row>
    <row r="91" spans="2:18" s="101" customFormat="1" ht="19.9" customHeight="1">
      <c r="B91" s="102"/>
      <c r="D91" s="103" t="s">
        <v>107</v>
      </c>
      <c r="N91" s="414">
        <f>N128</f>
        <v>9039.869999999999</v>
      </c>
      <c r="O91" s="414"/>
      <c r="P91" s="414"/>
      <c r="Q91" s="414"/>
      <c r="R91" s="105"/>
    </row>
    <row r="92" spans="2:18" s="101" customFormat="1" ht="19.9" customHeight="1">
      <c r="B92" s="102"/>
      <c r="D92" s="103" t="s">
        <v>318</v>
      </c>
      <c r="N92" s="414">
        <f>N153</f>
        <v>1564.56</v>
      </c>
      <c r="O92" s="414"/>
      <c r="P92" s="414"/>
      <c r="Q92" s="414"/>
      <c r="R92" s="105"/>
    </row>
    <row r="93" spans="2:18" s="101" customFormat="1" ht="19.9" customHeight="1">
      <c r="B93" s="102"/>
      <c r="D93" s="103" t="s">
        <v>108</v>
      </c>
      <c r="N93" s="414">
        <f>N165</f>
        <v>315.58</v>
      </c>
      <c r="O93" s="414"/>
      <c r="P93" s="414"/>
      <c r="Q93" s="414"/>
      <c r="R93" s="105"/>
    </row>
    <row r="94" spans="2:18" s="101" customFormat="1" ht="19.9" customHeight="1">
      <c r="B94" s="102"/>
      <c r="D94" s="103" t="s">
        <v>109</v>
      </c>
      <c r="N94" s="414">
        <f>N167</f>
        <v>108.58</v>
      </c>
      <c r="O94" s="414"/>
      <c r="P94" s="414"/>
      <c r="Q94" s="414"/>
      <c r="R94" s="105"/>
    </row>
    <row r="95" spans="2:18" s="97" customFormat="1" ht="24.95" customHeight="1">
      <c r="B95" s="98"/>
      <c r="D95" s="99" t="s">
        <v>110</v>
      </c>
      <c r="N95" s="417">
        <f>N169</f>
        <v>29792.519999999997</v>
      </c>
      <c r="O95" s="417"/>
      <c r="P95" s="417"/>
      <c r="Q95" s="417"/>
      <c r="R95" s="100"/>
    </row>
    <row r="96" spans="2:18" s="101" customFormat="1" ht="19.9" customHeight="1">
      <c r="B96" s="102"/>
      <c r="D96" s="103" t="s">
        <v>350</v>
      </c>
      <c r="N96" s="414">
        <f>N170</f>
        <v>823.98</v>
      </c>
      <c r="O96" s="414"/>
      <c r="P96" s="414"/>
      <c r="Q96" s="414"/>
      <c r="R96" s="105"/>
    </row>
    <row r="97" spans="2:18" s="101" customFormat="1" ht="19.9" customHeight="1">
      <c r="B97" s="102"/>
      <c r="D97" s="103" t="s">
        <v>351</v>
      </c>
      <c r="N97" s="414">
        <f>N175</f>
        <v>301.53999999999996</v>
      </c>
      <c r="O97" s="414"/>
      <c r="P97" s="414"/>
      <c r="Q97" s="414"/>
      <c r="R97" s="105"/>
    </row>
    <row r="98" spans="2:18" s="101" customFormat="1" ht="19.9" customHeight="1">
      <c r="B98" s="102"/>
      <c r="D98" s="103" t="s">
        <v>113</v>
      </c>
      <c r="N98" s="414">
        <f>N183</f>
        <v>445.38</v>
      </c>
      <c r="O98" s="414"/>
      <c r="P98" s="414"/>
      <c r="Q98" s="414"/>
      <c r="R98" s="105"/>
    </row>
    <row r="99" spans="2:18" s="101" customFormat="1" ht="19.9" customHeight="1">
      <c r="B99" s="102"/>
      <c r="D99" s="103" t="s">
        <v>114</v>
      </c>
      <c r="N99" s="414">
        <f>N187</f>
        <v>26177.389999999996</v>
      </c>
      <c r="O99" s="414"/>
      <c r="P99" s="414"/>
      <c r="Q99" s="414"/>
      <c r="R99" s="105"/>
    </row>
    <row r="100" spans="2:18" s="101" customFormat="1" ht="19.9" customHeight="1">
      <c r="B100" s="102"/>
      <c r="D100" s="103" t="s">
        <v>116</v>
      </c>
      <c r="N100" s="414">
        <f>N203</f>
        <v>2044.23</v>
      </c>
      <c r="O100" s="414"/>
      <c r="P100" s="414"/>
      <c r="Q100" s="414"/>
      <c r="R100" s="105"/>
    </row>
    <row r="101" spans="2:18" s="22" customFormat="1" ht="21.95" customHeight="1">
      <c r="B101" s="23"/>
      <c r="R101" s="24"/>
    </row>
    <row r="102" spans="2:21" s="22" customFormat="1" ht="29.25" customHeight="1">
      <c r="B102" s="23"/>
      <c r="C102" s="96" t="s">
        <v>118</v>
      </c>
      <c r="N102" s="415">
        <v>0</v>
      </c>
      <c r="O102" s="415"/>
      <c r="P102" s="415"/>
      <c r="Q102" s="415"/>
      <c r="R102" s="24"/>
      <c r="T102" s="106"/>
      <c r="U102" s="107" t="s">
        <v>36</v>
      </c>
    </row>
    <row r="103" spans="2:18" s="22" customFormat="1" ht="18" customHeight="1">
      <c r="B103" s="23"/>
      <c r="R103" s="24"/>
    </row>
    <row r="104" spans="2:18" s="22" customFormat="1" ht="29.25" customHeight="1">
      <c r="B104" s="23"/>
      <c r="C104" s="88" t="s">
        <v>87</v>
      </c>
      <c r="D104" s="89"/>
      <c r="E104" s="89"/>
      <c r="F104" s="89"/>
      <c r="G104" s="89"/>
      <c r="H104" s="89"/>
      <c r="I104" s="89"/>
      <c r="J104" s="89"/>
      <c r="K104" s="89"/>
      <c r="L104" s="375">
        <f>ROUND(SUM(N88+N102),2)</f>
        <v>41716.92</v>
      </c>
      <c r="M104" s="375"/>
      <c r="N104" s="375"/>
      <c r="O104" s="375"/>
      <c r="P104" s="375"/>
      <c r="Q104" s="375"/>
      <c r="R104" s="24"/>
    </row>
    <row r="105" spans="2:18" s="22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</row>
    <row r="109" spans="2:18" s="22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pans="2:18" s="22" customFormat="1" ht="36.95" customHeight="1">
      <c r="B110" s="23"/>
      <c r="C110" s="386" t="s">
        <v>119</v>
      </c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24"/>
    </row>
    <row r="111" spans="2:18" s="22" customFormat="1" ht="6.95" customHeight="1">
      <c r="B111" s="23"/>
      <c r="R111" s="24"/>
    </row>
    <row r="112" spans="2:18" s="22" customFormat="1" ht="30" customHeight="1">
      <c r="B112" s="23"/>
      <c r="C112" s="19" t="s">
        <v>16</v>
      </c>
      <c r="F112" s="410" t="str">
        <f>F6</f>
        <v>statické zajištění podzemí pod budovou čp. 1 v Českém Brodě</v>
      </c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R112" s="24"/>
    </row>
    <row r="113" spans="2:18" s="22" customFormat="1" ht="36.95" customHeight="1">
      <c r="B113" s="23"/>
      <c r="C113" s="55" t="s">
        <v>95</v>
      </c>
      <c r="F113" s="387" t="str">
        <f>F7</f>
        <v>veranda - Lesná 98</v>
      </c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R113" s="24"/>
    </row>
    <row r="114" spans="2:18" s="22" customFormat="1" ht="6.95" customHeight="1">
      <c r="B114" s="23"/>
      <c r="R114" s="24"/>
    </row>
    <row r="115" spans="2:18" s="22" customFormat="1" ht="18" customHeight="1">
      <c r="B115" s="23"/>
      <c r="C115" s="19" t="s">
        <v>20</v>
      </c>
      <c r="F115" s="3" t="str">
        <f>F9</f>
        <v>Lesná</v>
      </c>
      <c r="K115" s="19" t="s">
        <v>22</v>
      </c>
      <c r="M115" s="411" t="str">
        <f>IF(O9="","",O9)</f>
        <v>26. 11. v2023</v>
      </c>
      <c r="N115" s="411"/>
      <c r="O115" s="411"/>
      <c r="P115" s="411"/>
      <c r="R115" s="24"/>
    </row>
    <row r="116" spans="2:18" s="22" customFormat="1" ht="6.95" customHeight="1">
      <c r="B116" s="23"/>
      <c r="R116" s="24"/>
    </row>
    <row r="117" spans="2:18" s="22" customFormat="1" ht="15">
      <c r="B117" s="23"/>
      <c r="C117" s="19" t="s">
        <v>24</v>
      </c>
      <c r="F117" s="3" t="str">
        <f>E12</f>
        <v xml:space="preserve"> </v>
      </c>
      <c r="K117" s="19" t="s">
        <v>29</v>
      </c>
      <c r="M117" s="395" t="str">
        <f>E18</f>
        <v xml:space="preserve"> </v>
      </c>
      <c r="N117" s="395"/>
      <c r="O117" s="395"/>
      <c r="P117" s="395"/>
      <c r="Q117" s="395"/>
      <c r="R117" s="24"/>
    </row>
    <row r="118" spans="2:18" s="22" customFormat="1" ht="14.45" customHeight="1">
      <c r="B118" s="23"/>
      <c r="C118" s="19" t="s">
        <v>28</v>
      </c>
      <c r="F118" s="3" t="str">
        <f>IF(E15="","",E15)</f>
        <v xml:space="preserve"> </v>
      </c>
      <c r="K118" s="19" t="s">
        <v>31</v>
      </c>
      <c r="M118" s="395" t="str">
        <f>E21</f>
        <v xml:space="preserve"> </v>
      </c>
      <c r="N118" s="395"/>
      <c r="O118" s="395"/>
      <c r="P118" s="395"/>
      <c r="Q118" s="395"/>
      <c r="R118" s="24"/>
    </row>
    <row r="119" spans="2:18" s="22" customFormat="1" ht="10.35" customHeight="1">
      <c r="B119" s="23"/>
      <c r="R119" s="24"/>
    </row>
    <row r="120" spans="2:27" s="108" customFormat="1" ht="29.25" customHeight="1">
      <c r="B120" s="109"/>
      <c r="C120" s="110" t="s">
        <v>120</v>
      </c>
      <c r="D120" s="111" t="s">
        <v>121</v>
      </c>
      <c r="E120" s="111" t="s">
        <v>54</v>
      </c>
      <c r="F120" s="412" t="s">
        <v>122</v>
      </c>
      <c r="G120" s="412"/>
      <c r="H120" s="412"/>
      <c r="I120" s="412"/>
      <c r="J120" s="111" t="s">
        <v>123</v>
      </c>
      <c r="K120" s="111" t="s">
        <v>124</v>
      </c>
      <c r="L120" s="412" t="s">
        <v>125</v>
      </c>
      <c r="M120" s="412"/>
      <c r="N120" s="413" t="s">
        <v>102</v>
      </c>
      <c r="O120" s="413"/>
      <c r="P120" s="413"/>
      <c r="Q120" s="413"/>
      <c r="R120" s="112"/>
      <c r="T120" s="61" t="s">
        <v>126</v>
      </c>
      <c r="U120" s="62" t="s">
        <v>36</v>
      </c>
      <c r="V120" s="62" t="s">
        <v>127</v>
      </c>
      <c r="W120" s="62" t="s">
        <v>128</v>
      </c>
      <c r="X120" s="62" t="s">
        <v>129</v>
      </c>
      <c r="Y120" s="62" t="s">
        <v>130</v>
      </c>
      <c r="Z120" s="62" t="s">
        <v>131</v>
      </c>
      <c r="AA120" s="63" t="s">
        <v>132</v>
      </c>
    </row>
    <row r="121" spans="2:63" s="22" customFormat="1" ht="29.25" customHeight="1">
      <c r="B121" s="23"/>
      <c r="C121" s="65" t="s">
        <v>98</v>
      </c>
      <c r="N121" s="408">
        <f>BK121</f>
        <v>41716.92</v>
      </c>
      <c r="O121" s="408"/>
      <c r="P121" s="408"/>
      <c r="Q121" s="408"/>
      <c r="R121" s="24"/>
      <c r="T121" s="64"/>
      <c r="U121" s="37"/>
      <c r="V121" s="37"/>
      <c r="W121" s="113">
        <f>W122+W169</f>
        <v>44.136213</v>
      </c>
      <c r="X121" s="37"/>
      <c r="Y121" s="113">
        <f>Y122+Y169</f>
        <v>0.5607749</v>
      </c>
      <c r="Z121" s="37"/>
      <c r="AA121" s="114">
        <f>AA122+AA169</f>
        <v>0.705792</v>
      </c>
      <c r="AT121" s="10" t="s">
        <v>71</v>
      </c>
      <c r="AU121" s="10" t="s">
        <v>104</v>
      </c>
      <c r="BK121" s="115">
        <f>BK122+BK169</f>
        <v>41716.92</v>
      </c>
    </row>
    <row r="122" spans="2:63" s="116" customFormat="1" ht="37.5" customHeight="1">
      <c r="B122" s="117"/>
      <c r="D122" s="118" t="s">
        <v>105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409">
        <f>BK122</f>
        <v>11924.399999999998</v>
      </c>
      <c r="O122" s="409"/>
      <c r="P122" s="409"/>
      <c r="Q122" s="409"/>
      <c r="R122" s="119"/>
      <c r="T122" s="120"/>
      <c r="W122" s="121">
        <f>W123+W128+W153+W165+W167</f>
        <v>26.320387999999998</v>
      </c>
      <c r="Y122" s="121">
        <f>Y123+Y128+Y153+Y165+Y167</f>
        <v>0.46590466</v>
      </c>
      <c r="AA122" s="122">
        <f>AA123+AA128+AA153+AA165+AA167</f>
        <v>0.679788</v>
      </c>
      <c r="AR122" s="123" t="s">
        <v>78</v>
      </c>
      <c r="AT122" s="124" t="s">
        <v>71</v>
      </c>
      <c r="AU122" s="124" t="s">
        <v>72</v>
      </c>
      <c r="AY122" s="123" t="s">
        <v>133</v>
      </c>
      <c r="BK122" s="125">
        <f>BK123+BK128+BK153+BK165+BK167</f>
        <v>11924.399999999998</v>
      </c>
    </row>
    <row r="123" spans="2:63" s="116" customFormat="1" ht="19.9" customHeight="1">
      <c r="B123" s="117"/>
      <c r="D123" s="126" t="s">
        <v>106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402">
        <f>BK123</f>
        <v>895.8100000000001</v>
      </c>
      <c r="O123" s="402"/>
      <c r="P123" s="402"/>
      <c r="Q123" s="402"/>
      <c r="R123" s="119"/>
      <c r="T123" s="120"/>
      <c r="W123" s="121">
        <f>SUM(W124:W127)</f>
        <v>0.5270750000000001</v>
      </c>
      <c r="Y123" s="121">
        <f>SUM(Y124:Y127)</f>
        <v>0.02956666</v>
      </c>
      <c r="AA123" s="122">
        <f>SUM(AA124:AA127)</f>
        <v>0</v>
      </c>
      <c r="AR123" s="123" t="s">
        <v>78</v>
      </c>
      <c r="AT123" s="124" t="s">
        <v>71</v>
      </c>
      <c r="AU123" s="124" t="s">
        <v>78</v>
      </c>
      <c r="AY123" s="123" t="s">
        <v>133</v>
      </c>
      <c r="BK123" s="125">
        <f>SUM(BK124:BK127)</f>
        <v>895.8100000000001</v>
      </c>
    </row>
    <row r="124" spans="2:65" s="22" customFormat="1" ht="25.5" customHeight="1">
      <c r="B124" s="127"/>
      <c r="C124" s="128" t="s">
        <v>78</v>
      </c>
      <c r="D124" s="128" t="s">
        <v>134</v>
      </c>
      <c r="E124" s="129" t="s">
        <v>352</v>
      </c>
      <c r="F124" s="398" t="s">
        <v>353</v>
      </c>
      <c r="G124" s="398"/>
      <c r="H124" s="398"/>
      <c r="I124" s="398"/>
      <c r="J124" s="130" t="s">
        <v>183</v>
      </c>
      <c r="K124" s="131">
        <v>0.029</v>
      </c>
      <c r="L124" s="399">
        <v>8090</v>
      </c>
      <c r="M124" s="399"/>
      <c r="N124" s="399">
        <f>ROUND(L124*K124,2)</f>
        <v>234.61</v>
      </c>
      <c r="O124" s="399"/>
      <c r="P124" s="399"/>
      <c r="Q124" s="399"/>
      <c r="R124" s="132"/>
      <c r="T124" s="133"/>
      <c r="U124" s="30" t="s">
        <v>39</v>
      </c>
      <c r="V124" s="134">
        <v>18.175</v>
      </c>
      <c r="W124" s="134">
        <f>V124*K124</f>
        <v>0.5270750000000001</v>
      </c>
      <c r="X124" s="134">
        <v>0.01954</v>
      </c>
      <c r="Y124" s="134">
        <f>X124*K124</f>
        <v>0.00056666</v>
      </c>
      <c r="Z124" s="134">
        <v>0</v>
      </c>
      <c r="AA124" s="135">
        <f>Z124*K124</f>
        <v>0</v>
      </c>
      <c r="AR124" s="10" t="s">
        <v>138</v>
      </c>
      <c r="AT124" s="10" t="s">
        <v>134</v>
      </c>
      <c r="AU124" s="10" t="s">
        <v>139</v>
      </c>
      <c r="AY124" s="10" t="s">
        <v>133</v>
      </c>
      <c r="BE124" s="136">
        <f>IF(U124="základní",N124,0)</f>
        <v>0</v>
      </c>
      <c r="BF124" s="136">
        <f>IF(U124="snížená",N124,0)</f>
        <v>234.61</v>
      </c>
      <c r="BG124" s="136">
        <f>IF(U124="zákl. přenesená",N124,0)</f>
        <v>0</v>
      </c>
      <c r="BH124" s="136">
        <f>IF(U124="sníž. přenesená",N124,0)</f>
        <v>0</v>
      </c>
      <c r="BI124" s="136">
        <f>IF(U124="nulová",N124,0)</f>
        <v>0</v>
      </c>
      <c r="BJ124" s="10" t="s">
        <v>139</v>
      </c>
      <c r="BK124" s="136">
        <f>ROUND(L124*K124,2)</f>
        <v>234.61</v>
      </c>
      <c r="BL124" s="10" t="s">
        <v>138</v>
      </c>
      <c r="BM124" s="10" t="s">
        <v>354</v>
      </c>
    </row>
    <row r="125" spans="2:47" s="22" customFormat="1" ht="16.5" customHeight="1">
      <c r="B125" s="23"/>
      <c r="F125" s="406" t="s">
        <v>355</v>
      </c>
      <c r="G125" s="406"/>
      <c r="H125" s="406"/>
      <c r="I125" s="406"/>
      <c r="R125" s="24"/>
      <c r="T125" s="137"/>
      <c r="AA125" s="59"/>
      <c r="AT125" s="10" t="s">
        <v>142</v>
      </c>
      <c r="AU125" s="10" t="s">
        <v>139</v>
      </c>
    </row>
    <row r="126" spans="2:51" s="138" customFormat="1" ht="16.5" customHeight="1">
      <c r="B126" s="139"/>
      <c r="E126" s="140"/>
      <c r="F126" s="400" t="s">
        <v>356</v>
      </c>
      <c r="G126" s="400"/>
      <c r="H126" s="400"/>
      <c r="I126" s="400"/>
      <c r="K126" s="141">
        <v>0.029</v>
      </c>
      <c r="R126" s="142"/>
      <c r="T126" s="143"/>
      <c r="AA126" s="144"/>
      <c r="AT126" s="140" t="s">
        <v>144</v>
      </c>
      <c r="AU126" s="140" t="s">
        <v>139</v>
      </c>
      <c r="AV126" s="138" t="s">
        <v>139</v>
      </c>
      <c r="AW126" s="138" t="s">
        <v>30</v>
      </c>
      <c r="AX126" s="138" t="s">
        <v>78</v>
      </c>
      <c r="AY126" s="140" t="s">
        <v>133</v>
      </c>
    </row>
    <row r="127" spans="2:65" s="22" customFormat="1" ht="25.5" customHeight="1">
      <c r="B127" s="127"/>
      <c r="C127" s="145" t="s">
        <v>139</v>
      </c>
      <c r="D127" s="145" t="s">
        <v>175</v>
      </c>
      <c r="E127" s="146" t="s">
        <v>357</v>
      </c>
      <c r="F127" s="404" t="s">
        <v>358</v>
      </c>
      <c r="G127" s="404"/>
      <c r="H127" s="404"/>
      <c r="I127" s="404"/>
      <c r="J127" s="147" t="s">
        <v>183</v>
      </c>
      <c r="K127" s="148">
        <v>0.029</v>
      </c>
      <c r="L127" s="405">
        <v>22800</v>
      </c>
      <c r="M127" s="405"/>
      <c r="N127" s="405">
        <f>ROUND(L127*K127,2)</f>
        <v>661.2</v>
      </c>
      <c r="O127" s="405"/>
      <c r="P127" s="405"/>
      <c r="Q127" s="405"/>
      <c r="R127" s="132"/>
      <c r="T127" s="133"/>
      <c r="U127" s="30" t="s">
        <v>39</v>
      </c>
      <c r="V127" s="134">
        <v>0</v>
      </c>
      <c r="W127" s="134">
        <f>V127*K127</f>
        <v>0</v>
      </c>
      <c r="X127" s="134">
        <v>1</v>
      </c>
      <c r="Y127" s="134">
        <f>X127*K127</f>
        <v>0.029</v>
      </c>
      <c r="Z127" s="134">
        <v>0</v>
      </c>
      <c r="AA127" s="135">
        <f>Z127*K127</f>
        <v>0</v>
      </c>
      <c r="AR127" s="10" t="s">
        <v>174</v>
      </c>
      <c r="AT127" s="10" t="s">
        <v>175</v>
      </c>
      <c r="AU127" s="10" t="s">
        <v>139</v>
      </c>
      <c r="AY127" s="10" t="s">
        <v>133</v>
      </c>
      <c r="BE127" s="136">
        <f>IF(U127="základní",N127,0)</f>
        <v>0</v>
      </c>
      <c r="BF127" s="136">
        <f>IF(U127="snížená",N127,0)</f>
        <v>661.2</v>
      </c>
      <c r="BG127" s="136">
        <f>IF(U127="zákl. přenesená",N127,0)</f>
        <v>0</v>
      </c>
      <c r="BH127" s="136">
        <f>IF(U127="sníž. přenesená",N127,0)</f>
        <v>0</v>
      </c>
      <c r="BI127" s="136">
        <f>IF(U127="nulová",N127,0)</f>
        <v>0</v>
      </c>
      <c r="BJ127" s="10" t="s">
        <v>139</v>
      </c>
      <c r="BK127" s="136">
        <f>ROUND(L127*K127,2)</f>
        <v>661.2</v>
      </c>
      <c r="BL127" s="10" t="s">
        <v>138</v>
      </c>
      <c r="BM127" s="10" t="s">
        <v>359</v>
      </c>
    </row>
    <row r="128" spans="2:63" s="116" customFormat="1" ht="29.85" customHeight="1">
      <c r="B128" s="117"/>
      <c r="D128" s="126" t="s">
        <v>107</v>
      </c>
      <c r="E128" s="126"/>
      <c r="F128" s="126"/>
      <c r="G128" s="126"/>
      <c r="H128" s="126"/>
      <c r="I128" s="126"/>
      <c r="J128" s="126"/>
      <c r="K128" s="126"/>
      <c r="L128" s="126"/>
      <c r="M128" s="126"/>
      <c r="N128" s="403">
        <f>BK128</f>
        <v>9039.869999999999</v>
      </c>
      <c r="O128" s="403"/>
      <c r="P128" s="403"/>
      <c r="Q128" s="403"/>
      <c r="R128" s="119"/>
      <c r="T128" s="120"/>
      <c r="W128" s="121">
        <f>SUM(W129:W152)</f>
        <v>18.1805</v>
      </c>
      <c r="Y128" s="121">
        <f>SUM(Y129:Y152)</f>
        <v>0.436338</v>
      </c>
      <c r="AA128" s="122">
        <f>SUM(AA129:AA152)</f>
        <v>0</v>
      </c>
      <c r="AR128" s="123" t="s">
        <v>78</v>
      </c>
      <c r="AT128" s="124" t="s">
        <v>71</v>
      </c>
      <c r="AU128" s="124" t="s">
        <v>78</v>
      </c>
      <c r="AY128" s="123" t="s">
        <v>133</v>
      </c>
      <c r="BK128" s="125">
        <f>SUM(BK129:BK152)</f>
        <v>9039.869999999999</v>
      </c>
    </row>
    <row r="129" spans="2:65" s="22" customFormat="1" ht="25.5" customHeight="1">
      <c r="B129" s="127"/>
      <c r="C129" s="128" t="s">
        <v>149</v>
      </c>
      <c r="D129" s="128" t="s">
        <v>134</v>
      </c>
      <c r="E129" s="129" t="s">
        <v>360</v>
      </c>
      <c r="F129" s="398" t="s">
        <v>361</v>
      </c>
      <c r="G129" s="398"/>
      <c r="H129" s="398"/>
      <c r="I129" s="398"/>
      <c r="J129" s="130" t="s">
        <v>137</v>
      </c>
      <c r="K129" s="131">
        <v>10</v>
      </c>
      <c r="L129" s="399">
        <v>69.2</v>
      </c>
      <c r="M129" s="399"/>
      <c r="N129" s="399">
        <f>ROUND(L129*K129,2)</f>
        <v>692</v>
      </c>
      <c r="O129" s="399"/>
      <c r="P129" s="399"/>
      <c r="Q129" s="399"/>
      <c r="R129" s="132"/>
      <c r="T129" s="133"/>
      <c r="U129" s="30" t="s">
        <v>39</v>
      </c>
      <c r="V129" s="134">
        <v>0.117</v>
      </c>
      <c r="W129" s="134">
        <f>V129*K129</f>
        <v>1.1700000000000002</v>
      </c>
      <c r="X129" s="134">
        <v>0.00735</v>
      </c>
      <c r="Y129" s="134">
        <f>X129*K129</f>
        <v>0.0735</v>
      </c>
      <c r="Z129" s="134">
        <v>0</v>
      </c>
      <c r="AA129" s="135">
        <f>Z129*K129</f>
        <v>0</v>
      </c>
      <c r="AR129" s="10" t="s">
        <v>138</v>
      </c>
      <c r="AT129" s="10" t="s">
        <v>134</v>
      </c>
      <c r="AU129" s="10" t="s">
        <v>139</v>
      </c>
      <c r="AY129" s="10" t="s">
        <v>133</v>
      </c>
      <c r="BE129" s="136">
        <f>IF(U129="základní",N129,0)</f>
        <v>0</v>
      </c>
      <c r="BF129" s="136">
        <f>IF(U129="snížená",N129,0)</f>
        <v>692</v>
      </c>
      <c r="BG129" s="136">
        <f>IF(U129="zákl. přenesená",N129,0)</f>
        <v>0</v>
      </c>
      <c r="BH129" s="136">
        <f>IF(U129="sníž. přenesená",N129,0)</f>
        <v>0</v>
      </c>
      <c r="BI129" s="136">
        <f>IF(U129="nulová",N129,0)</f>
        <v>0</v>
      </c>
      <c r="BJ129" s="10" t="s">
        <v>139</v>
      </c>
      <c r="BK129" s="136">
        <f>ROUND(L129*K129,2)</f>
        <v>692</v>
      </c>
      <c r="BL129" s="10" t="s">
        <v>138</v>
      </c>
      <c r="BM129" s="10" t="s">
        <v>362</v>
      </c>
    </row>
    <row r="130" spans="2:51" s="138" customFormat="1" ht="16.5" customHeight="1">
      <c r="B130" s="139"/>
      <c r="E130" s="140"/>
      <c r="F130" s="397" t="s">
        <v>363</v>
      </c>
      <c r="G130" s="397"/>
      <c r="H130" s="397"/>
      <c r="I130" s="397"/>
      <c r="K130" s="141">
        <v>10</v>
      </c>
      <c r="R130" s="142"/>
      <c r="T130" s="143"/>
      <c r="AA130" s="144"/>
      <c r="AT130" s="140" t="s">
        <v>144</v>
      </c>
      <c r="AU130" s="140" t="s">
        <v>139</v>
      </c>
      <c r="AV130" s="138" t="s">
        <v>139</v>
      </c>
      <c r="AW130" s="138" t="s">
        <v>30</v>
      </c>
      <c r="AX130" s="138" t="s">
        <v>78</v>
      </c>
      <c r="AY130" s="140" t="s">
        <v>133</v>
      </c>
    </row>
    <row r="131" spans="2:65" s="22" customFormat="1" ht="25.5" customHeight="1">
      <c r="B131" s="127"/>
      <c r="C131" s="128" t="s">
        <v>138</v>
      </c>
      <c r="D131" s="128" t="s">
        <v>134</v>
      </c>
      <c r="E131" s="129" t="s">
        <v>145</v>
      </c>
      <c r="F131" s="398" t="s">
        <v>146</v>
      </c>
      <c r="G131" s="398"/>
      <c r="H131" s="398"/>
      <c r="I131" s="398"/>
      <c r="J131" s="130" t="s">
        <v>137</v>
      </c>
      <c r="K131" s="131">
        <v>10.45</v>
      </c>
      <c r="L131" s="399">
        <v>49.6</v>
      </c>
      <c r="M131" s="399"/>
      <c r="N131" s="399">
        <f>ROUND(L131*K131,2)</f>
        <v>518.32</v>
      </c>
      <c r="O131" s="399"/>
      <c r="P131" s="399"/>
      <c r="Q131" s="399"/>
      <c r="R131" s="132"/>
      <c r="T131" s="133"/>
      <c r="U131" s="30" t="s">
        <v>39</v>
      </c>
      <c r="V131" s="134">
        <v>0.104</v>
      </c>
      <c r="W131" s="134">
        <f>V131*K131</f>
        <v>1.0867999999999998</v>
      </c>
      <c r="X131" s="134">
        <v>0.00026</v>
      </c>
      <c r="Y131" s="134">
        <f>X131*K131</f>
        <v>0.0027169999999999994</v>
      </c>
      <c r="Z131" s="134">
        <v>0</v>
      </c>
      <c r="AA131" s="135">
        <f>Z131*K131</f>
        <v>0</v>
      </c>
      <c r="AR131" s="10" t="s">
        <v>138</v>
      </c>
      <c r="AT131" s="10" t="s">
        <v>134</v>
      </c>
      <c r="AU131" s="10" t="s">
        <v>139</v>
      </c>
      <c r="AY131" s="10" t="s">
        <v>133</v>
      </c>
      <c r="BE131" s="136">
        <f>IF(U131="základní",N131,0)</f>
        <v>0</v>
      </c>
      <c r="BF131" s="136">
        <f>IF(U131="snížená",N131,0)</f>
        <v>518.32</v>
      </c>
      <c r="BG131" s="136">
        <f>IF(U131="zákl. přenesená",N131,0)</f>
        <v>0</v>
      </c>
      <c r="BH131" s="136">
        <f>IF(U131="sníž. přenesená",N131,0)</f>
        <v>0</v>
      </c>
      <c r="BI131" s="136">
        <f>IF(U131="nulová",N131,0)</f>
        <v>0</v>
      </c>
      <c r="BJ131" s="10" t="s">
        <v>139</v>
      </c>
      <c r="BK131" s="136">
        <f>ROUND(L131*K131,2)</f>
        <v>518.32</v>
      </c>
      <c r="BL131" s="10" t="s">
        <v>138</v>
      </c>
      <c r="BM131" s="10" t="s">
        <v>364</v>
      </c>
    </row>
    <row r="132" spans="2:51" s="138" customFormat="1" ht="16.5" customHeight="1">
      <c r="B132" s="139"/>
      <c r="E132" s="140"/>
      <c r="F132" s="397" t="s">
        <v>365</v>
      </c>
      <c r="G132" s="397"/>
      <c r="H132" s="397"/>
      <c r="I132" s="397"/>
      <c r="K132" s="141">
        <v>10</v>
      </c>
      <c r="R132" s="142"/>
      <c r="T132" s="143"/>
      <c r="AA132" s="144"/>
      <c r="AT132" s="140" t="s">
        <v>144</v>
      </c>
      <c r="AU132" s="140" t="s">
        <v>139</v>
      </c>
      <c r="AV132" s="138" t="s">
        <v>139</v>
      </c>
      <c r="AW132" s="138" t="s">
        <v>30</v>
      </c>
      <c r="AX132" s="138" t="s">
        <v>72</v>
      </c>
      <c r="AY132" s="140" t="s">
        <v>133</v>
      </c>
    </row>
    <row r="133" spans="2:51" s="138" customFormat="1" ht="16.5" customHeight="1">
      <c r="B133" s="139"/>
      <c r="E133" s="140"/>
      <c r="F133" s="400" t="s">
        <v>366</v>
      </c>
      <c r="G133" s="400"/>
      <c r="H133" s="400"/>
      <c r="I133" s="400"/>
      <c r="K133" s="141">
        <v>0.45</v>
      </c>
      <c r="R133" s="142"/>
      <c r="T133" s="143"/>
      <c r="AA133" s="144"/>
      <c r="AT133" s="140" t="s">
        <v>144</v>
      </c>
      <c r="AU133" s="140" t="s">
        <v>139</v>
      </c>
      <c r="AV133" s="138" t="s">
        <v>139</v>
      </c>
      <c r="AW133" s="138" t="s">
        <v>30</v>
      </c>
      <c r="AX133" s="138" t="s">
        <v>72</v>
      </c>
      <c r="AY133" s="140" t="s">
        <v>133</v>
      </c>
    </row>
    <row r="134" spans="2:51" s="149" customFormat="1" ht="16.5" customHeight="1">
      <c r="B134" s="150"/>
      <c r="E134" s="151"/>
      <c r="F134" s="401" t="s">
        <v>196</v>
      </c>
      <c r="G134" s="401"/>
      <c r="H134" s="401"/>
      <c r="I134" s="401"/>
      <c r="K134" s="152">
        <v>10.45</v>
      </c>
      <c r="R134" s="153"/>
      <c r="T134" s="154"/>
      <c r="AA134" s="155"/>
      <c r="AT134" s="151" t="s">
        <v>144</v>
      </c>
      <c r="AU134" s="151" t="s">
        <v>139</v>
      </c>
      <c r="AV134" s="149" t="s">
        <v>138</v>
      </c>
      <c r="AW134" s="149" t="s">
        <v>30</v>
      </c>
      <c r="AX134" s="149" t="s">
        <v>78</v>
      </c>
      <c r="AY134" s="151" t="s">
        <v>133</v>
      </c>
    </row>
    <row r="135" spans="2:65" s="22" customFormat="1" ht="25.5" customHeight="1">
      <c r="B135" s="127"/>
      <c r="C135" s="128" t="s">
        <v>158</v>
      </c>
      <c r="D135" s="128" t="s">
        <v>134</v>
      </c>
      <c r="E135" s="129" t="s">
        <v>150</v>
      </c>
      <c r="F135" s="398" t="s">
        <v>151</v>
      </c>
      <c r="G135" s="398"/>
      <c r="H135" s="398"/>
      <c r="I135" s="398"/>
      <c r="J135" s="130" t="s">
        <v>137</v>
      </c>
      <c r="K135" s="131">
        <v>3.15</v>
      </c>
      <c r="L135" s="399">
        <v>331</v>
      </c>
      <c r="M135" s="399"/>
      <c r="N135" s="399">
        <f>ROUND(L135*K135,2)</f>
        <v>1042.65</v>
      </c>
      <c r="O135" s="399"/>
      <c r="P135" s="399"/>
      <c r="Q135" s="399"/>
      <c r="R135" s="132"/>
      <c r="T135" s="133"/>
      <c r="U135" s="30" t="s">
        <v>39</v>
      </c>
      <c r="V135" s="134">
        <v>0.624</v>
      </c>
      <c r="W135" s="134">
        <f>V135*K135</f>
        <v>1.9656</v>
      </c>
      <c r="X135" s="134">
        <v>0.04</v>
      </c>
      <c r="Y135" s="134">
        <f>X135*K135</f>
        <v>0.126</v>
      </c>
      <c r="Z135" s="134">
        <v>0</v>
      </c>
      <c r="AA135" s="135">
        <f>Z135*K135</f>
        <v>0</v>
      </c>
      <c r="AR135" s="10" t="s">
        <v>138</v>
      </c>
      <c r="AT135" s="10" t="s">
        <v>134</v>
      </c>
      <c r="AU135" s="10" t="s">
        <v>139</v>
      </c>
      <c r="AY135" s="10" t="s">
        <v>133</v>
      </c>
      <c r="BE135" s="136">
        <f>IF(U135="základní",N135,0)</f>
        <v>0</v>
      </c>
      <c r="BF135" s="136">
        <f>IF(U135="snížená",N135,0)</f>
        <v>1042.65</v>
      </c>
      <c r="BG135" s="136">
        <f>IF(U135="zákl. přenesená",N135,0)</f>
        <v>0</v>
      </c>
      <c r="BH135" s="136">
        <f>IF(U135="sníž. přenesená",N135,0)</f>
        <v>0</v>
      </c>
      <c r="BI135" s="136">
        <f>IF(U135="nulová",N135,0)</f>
        <v>0</v>
      </c>
      <c r="BJ135" s="10" t="s">
        <v>139</v>
      </c>
      <c r="BK135" s="136">
        <f>ROUND(L135*K135,2)</f>
        <v>1042.65</v>
      </c>
      <c r="BL135" s="10" t="s">
        <v>138</v>
      </c>
      <c r="BM135" s="10" t="s">
        <v>367</v>
      </c>
    </row>
    <row r="136" spans="2:47" s="22" customFormat="1" ht="16.5" customHeight="1">
      <c r="B136" s="23"/>
      <c r="F136" s="406" t="s">
        <v>368</v>
      </c>
      <c r="G136" s="406"/>
      <c r="H136" s="406"/>
      <c r="I136" s="406"/>
      <c r="R136" s="24"/>
      <c r="T136" s="137"/>
      <c r="AA136" s="59"/>
      <c r="AT136" s="10" t="s">
        <v>142</v>
      </c>
      <c r="AU136" s="10" t="s">
        <v>139</v>
      </c>
    </row>
    <row r="137" spans="2:51" s="138" customFormat="1" ht="16.5" customHeight="1">
      <c r="B137" s="139"/>
      <c r="E137" s="140"/>
      <c r="F137" s="400" t="s">
        <v>369</v>
      </c>
      <c r="G137" s="400"/>
      <c r="H137" s="400"/>
      <c r="I137" s="400"/>
      <c r="K137" s="141">
        <v>2.8</v>
      </c>
      <c r="R137" s="142"/>
      <c r="T137" s="143"/>
      <c r="AA137" s="144"/>
      <c r="AT137" s="140" t="s">
        <v>144</v>
      </c>
      <c r="AU137" s="140" t="s">
        <v>139</v>
      </c>
      <c r="AV137" s="138" t="s">
        <v>139</v>
      </c>
      <c r="AW137" s="138" t="s">
        <v>30</v>
      </c>
      <c r="AX137" s="138" t="s">
        <v>72</v>
      </c>
      <c r="AY137" s="140" t="s">
        <v>133</v>
      </c>
    </row>
    <row r="138" spans="2:51" s="138" customFormat="1" ht="16.5" customHeight="1">
      <c r="B138" s="139"/>
      <c r="E138" s="140"/>
      <c r="F138" s="400" t="s">
        <v>370</v>
      </c>
      <c r="G138" s="400"/>
      <c r="H138" s="400"/>
      <c r="I138" s="400"/>
      <c r="K138" s="141">
        <v>0.35</v>
      </c>
      <c r="R138" s="142"/>
      <c r="T138" s="143"/>
      <c r="AA138" s="144"/>
      <c r="AT138" s="140" t="s">
        <v>144</v>
      </c>
      <c r="AU138" s="140" t="s">
        <v>139</v>
      </c>
      <c r="AV138" s="138" t="s">
        <v>139</v>
      </c>
      <c r="AW138" s="138" t="s">
        <v>30</v>
      </c>
      <c r="AX138" s="138" t="s">
        <v>72</v>
      </c>
      <c r="AY138" s="140" t="s">
        <v>133</v>
      </c>
    </row>
    <row r="139" spans="2:51" s="149" customFormat="1" ht="16.5" customHeight="1">
      <c r="B139" s="150"/>
      <c r="E139" s="151"/>
      <c r="F139" s="401" t="s">
        <v>196</v>
      </c>
      <c r="G139" s="401"/>
      <c r="H139" s="401"/>
      <c r="I139" s="401"/>
      <c r="K139" s="152">
        <v>3.15</v>
      </c>
      <c r="R139" s="153"/>
      <c r="T139" s="154"/>
      <c r="AA139" s="155"/>
      <c r="AT139" s="151" t="s">
        <v>144</v>
      </c>
      <c r="AU139" s="151" t="s">
        <v>139</v>
      </c>
      <c r="AV139" s="149" t="s">
        <v>138</v>
      </c>
      <c r="AW139" s="149" t="s">
        <v>30</v>
      </c>
      <c r="AX139" s="149" t="s">
        <v>78</v>
      </c>
      <c r="AY139" s="151" t="s">
        <v>133</v>
      </c>
    </row>
    <row r="140" spans="2:65" s="22" customFormat="1" ht="25.5" customHeight="1">
      <c r="B140" s="127"/>
      <c r="C140" s="128" t="s">
        <v>163</v>
      </c>
      <c r="D140" s="128" t="s">
        <v>134</v>
      </c>
      <c r="E140" s="129" t="s">
        <v>155</v>
      </c>
      <c r="F140" s="398" t="s">
        <v>156</v>
      </c>
      <c r="G140" s="398"/>
      <c r="H140" s="398"/>
      <c r="I140" s="398"/>
      <c r="J140" s="130" t="s">
        <v>137</v>
      </c>
      <c r="K140" s="131">
        <v>10.45</v>
      </c>
      <c r="L140" s="399">
        <v>191</v>
      </c>
      <c r="M140" s="399"/>
      <c r="N140" s="399">
        <f>ROUND(L140*K140,2)</f>
        <v>1995.95</v>
      </c>
      <c r="O140" s="399"/>
      <c r="P140" s="399"/>
      <c r="Q140" s="399"/>
      <c r="R140" s="132"/>
      <c r="T140" s="133"/>
      <c r="U140" s="30" t="s">
        <v>39</v>
      </c>
      <c r="V140" s="134">
        <v>0.36</v>
      </c>
      <c r="W140" s="134">
        <f>V140*K140</f>
        <v>3.7619999999999996</v>
      </c>
      <c r="X140" s="134">
        <v>0.00438</v>
      </c>
      <c r="Y140" s="134">
        <f>X140*K140</f>
        <v>0.045771</v>
      </c>
      <c r="Z140" s="134">
        <v>0</v>
      </c>
      <c r="AA140" s="135">
        <f>Z140*K140</f>
        <v>0</v>
      </c>
      <c r="AR140" s="10" t="s">
        <v>138</v>
      </c>
      <c r="AT140" s="10" t="s">
        <v>134</v>
      </c>
      <c r="AU140" s="10" t="s">
        <v>139</v>
      </c>
      <c r="AY140" s="10" t="s">
        <v>133</v>
      </c>
      <c r="BE140" s="136">
        <f>IF(U140="základní",N140,0)</f>
        <v>0</v>
      </c>
      <c r="BF140" s="136">
        <f>IF(U140="snížená",N140,0)</f>
        <v>1995.95</v>
      </c>
      <c r="BG140" s="136">
        <f>IF(U140="zákl. přenesená",N140,0)</f>
        <v>0</v>
      </c>
      <c r="BH140" s="136">
        <f>IF(U140="sníž. přenesená",N140,0)</f>
        <v>0</v>
      </c>
      <c r="BI140" s="136">
        <f>IF(U140="nulová",N140,0)</f>
        <v>0</v>
      </c>
      <c r="BJ140" s="10" t="s">
        <v>139</v>
      </c>
      <c r="BK140" s="136">
        <f>ROUND(L140*K140,2)</f>
        <v>1995.95</v>
      </c>
      <c r="BL140" s="10" t="s">
        <v>138</v>
      </c>
      <c r="BM140" s="10" t="s">
        <v>371</v>
      </c>
    </row>
    <row r="141" spans="2:51" s="138" customFormat="1" ht="16.5" customHeight="1">
      <c r="B141" s="139"/>
      <c r="E141" s="140"/>
      <c r="F141" s="397" t="s">
        <v>365</v>
      </c>
      <c r="G141" s="397"/>
      <c r="H141" s="397"/>
      <c r="I141" s="397"/>
      <c r="K141" s="141">
        <v>10</v>
      </c>
      <c r="R141" s="142"/>
      <c r="T141" s="143"/>
      <c r="AA141" s="144"/>
      <c r="AT141" s="140" t="s">
        <v>144</v>
      </c>
      <c r="AU141" s="140" t="s">
        <v>139</v>
      </c>
      <c r="AV141" s="138" t="s">
        <v>139</v>
      </c>
      <c r="AW141" s="138" t="s">
        <v>30</v>
      </c>
      <c r="AX141" s="138" t="s">
        <v>72</v>
      </c>
      <c r="AY141" s="140" t="s">
        <v>133</v>
      </c>
    </row>
    <row r="142" spans="2:51" s="138" customFormat="1" ht="16.5" customHeight="1">
      <c r="B142" s="139"/>
      <c r="E142" s="140"/>
      <c r="F142" s="400" t="s">
        <v>366</v>
      </c>
      <c r="G142" s="400"/>
      <c r="H142" s="400"/>
      <c r="I142" s="400"/>
      <c r="K142" s="141">
        <v>0.45</v>
      </c>
      <c r="R142" s="142"/>
      <c r="T142" s="143"/>
      <c r="AA142" s="144"/>
      <c r="AT142" s="140" t="s">
        <v>144</v>
      </c>
      <c r="AU142" s="140" t="s">
        <v>139</v>
      </c>
      <c r="AV142" s="138" t="s">
        <v>139</v>
      </c>
      <c r="AW142" s="138" t="s">
        <v>30</v>
      </c>
      <c r="AX142" s="138" t="s">
        <v>72</v>
      </c>
      <c r="AY142" s="140" t="s">
        <v>133</v>
      </c>
    </row>
    <row r="143" spans="2:51" s="149" customFormat="1" ht="16.5" customHeight="1">
      <c r="B143" s="150"/>
      <c r="E143" s="151"/>
      <c r="F143" s="401" t="s">
        <v>196</v>
      </c>
      <c r="G143" s="401"/>
      <c r="H143" s="401"/>
      <c r="I143" s="401"/>
      <c r="K143" s="152">
        <v>10.45</v>
      </c>
      <c r="R143" s="153"/>
      <c r="T143" s="154"/>
      <c r="AA143" s="155"/>
      <c r="AT143" s="151" t="s">
        <v>144</v>
      </c>
      <c r="AU143" s="151" t="s">
        <v>139</v>
      </c>
      <c r="AV143" s="149" t="s">
        <v>138</v>
      </c>
      <c r="AW143" s="149" t="s">
        <v>30</v>
      </c>
      <c r="AX143" s="149" t="s">
        <v>78</v>
      </c>
      <c r="AY143" s="151" t="s">
        <v>133</v>
      </c>
    </row>
    <row r="144" spans="2:65" s="22" customFormat="1" ht="25.5" customHeight="1">
      <c r="B144" s="127"/>
      <c r="C144" s="128" t="s">
        <v>169</v>
      </c>
      <c r="D144" s="128" t="s">
        <v>134</v>
      </c>
      <c r="E144" s="129" t="s">
        <v>372</v>
      </c>
      <c r="F144" s="398" t="s">
        <v>373</v>
      </c>
      <c r="G144" s="398"/>
      <c r="H144" s="398"/>
      <c r="I144" s="398"/>
      <c r="J144" s="130" t="s">
        <v>137</v>
      </c>
      <c r="K144" s="131">
        <v>10</v>
      </c>
      <c r="L144" s="399">
        <v>187</v>
      </c>
      <c r="M144" s="399"/>
      <c r="N144" s="399">
        <f>ROUND(L144*K144,2)</f>
        <v>1870</v>
      </c>
      <c r="O144" s="399"/>
      <c r="P144" s="399"/>
      <c r="Q144" s="399"/>
      <c r="R144" s="132"/>
      <c r="T144" s="133"/>
      <c r="U144" s="30" t="s">
        <v>39</v>
      </c>
      <c r="V144" s="134">
        <v>0.39</v>
      </c>
      <c r="W144" s="134">
        <f>V144*K144</f>
        <v>3.9000000000000004</v>
      </c>
      <c r="X144" s="134">
        <v>0.0154</v>
      </c>
      <c r="Y144" s="134">
        <f>X144*K144</f>
        <v>0.154</v>
      </c>
      <c r="Z144" s="134">
        <v>0</v>
      </c>
      <c r="AA144" s="135">
        <f>Z144*K144</f>
        <v>0</v>
      </c>
      <c r="AR144" s="10" t="s">
        <v>138</v>
      </c>
      <c r="AT144" s="10" t="s">
        <v>134</v>
      </c>
      <c r="AU144" s="10" t="s">
        <v>139</v>
      </c>
      <c r="AY144" s="10" t="s">
        <v>133</v>
      </c>
      <c r="BE144" s="136">
        <f>IF(U144="základní",N144,0)</f>
        <v>0</v>
      </c>
      <c r="BF144" s="136">
        <f>IF(U144="snížená",N144,0)</f>
        <v>1870</v>
      </c>
      <c r="BG144" s="136">
        <f>IF(U144="zákl. přenesená",N144,0)</f>
        <v>0</v>
      </c>
      <c r="BH144" s="136">
        <f>IF(U144="sníž. přenesená",N144,0)</f>
        <v>0</v>
      </c>
      <c r="BI144" s="136">
        <f>IF(U144="nulová",N144,0)</f>
        <v>0</v>
      </c>
      <c r="BJ144" s="10" t="s">
        <v>139</v>
      </c>
      <c r="BK144" s="136">
        <f>ROUND(L144*K144,2)</f>
        <v>1870</v>
      </c>
      <c r="BL144" s="10" t="s">
        <v>138</v>
      </c>
      <c r="BM144" s="10" t="s">
        <v>374</v>
      </c>
    </row>
    <row r="145" spans="2:51" s="138" customFormat="1" ht="16.5" customHeight="1">
      <c r="B145" s="139"/>
      <c r="E145" s="140"/>
      <c r="F145" s="397" t="s">
        <v>363</v>
      </c>
      <c r="G145" s="397"/>
      <c r="H145" s="397"/>
      <c r="I145" s="397"/>
      <c r="K145" s="141">
        <v>10</v>
      </c>
      <c r="R145" s="142"/>
      <c r="T145" s="143"/>
      <c r="AA145" s="144"/>
      <c r="AT145" s="140" t="s">
        <v>144</v>
      </c>
      <c r="AU145" s="140" t="s">
        <v>139</v>
      </c>
      <c r="AV145" s="138" t="s">
        <v>139</v>
      </c>
      <c r="AW145" s="138" t="s">
        <v>30</v>
      </c>
      <c r="AX145" s="138" t="s">
        <v>78</v>
      </c>
      <c r="AY145" s="140" t="s">
        <v>133</v>
      </c>
    </row>
    <row r="146" spans="2:65" s="22" customFormat="1" ht="25.5" customHeight="1">
      <c r="B146" s="127"/>
      <c r="C146" s="128" t="s">
        <v>174</v>
      </c>
      <c r="D146" s="128" t="s">
        <v>134</v>
      </c>
      <c r="E146" s="129" t="s">
        <v>164</v>
      </c>
      <c r="F146" s="398" t="s">
        <v>165</v>
      </c>
      <c r="G146" s="398"/>
      <c r="H146" s="398"/>
      <c r="I146" s="398"/>
      <c r="J146" s="130" t="s">
        <v>137</v>
      </c>
      <c r="K146" s="131">
        <v>11.45</v>
      </c>
      <c r="L146" s="399">
        <v>171</v>
      </c>
      <c r="M146" s="399"/>
      <c r="N146" s="399">
        <f>ROUND(L146*K146,2)</f>
        <v>1957.95</v>
      </c>
      <c r="O146" s="399"/>
      <c r="P146" s="399"/>
      <c r="Q146" s="399"/>
      <c r="R146" s="132"/>
      <c r="T146" s="133"/>
      <c r="U146" s="30" t="s">
        <v>39</v>
      </c>
      <c r="V146" s="134">
        <v>0.218</v>
      </c>
      <c r="W146" s="134">
        <f>V146*K146</f>
        <v>2.4960999999999998</v>
      </c>
      <c r="X146" s="134">
        <v>0.003</v>
      </c>
      <c r="Y146" s="134">
        <f>X146*K146</f>
        <v>0.03435</v>
      </c>
      <c r="Z146" s="134">
        <v>0</v>
      </c>
      <c r="AA146" s="135">
        <f>Z146*K146</f>
        <v>0</v>
      </c>
      <c r="AR146" s="10" t="s">
        <v>138</v>
      </c>
      <c r="AT146" s="10" t="s">
        <v>134</v>
      </c>
      <c r="AU146" s="10" t="s">
        <v>139</v>
      </c>
      <c r="AY146" s="10" t="s">
        <v>133</v>
      </c>
      <c r="BE146" s="136">
        <f>IF(U146="základní",N146,0)</f>
        <v>0</v>
      </c>
      <c r="BF146" s="136">
        <f>IF(U146="snížená",N146,0)</f>
        <v>1957.95</v>
      </c>
      <c r="BG146" s="136">
        <f>IF(U146="zákl. přenesená",N146,0)</f>
        <v>0</v>
      </c>
      <c r="BH146" s="136">
        <f>IF(U146="sníž. přenesená",N146,0)</f>
        <v>0</v>
      </c>
      <c r="BI146" s="136">
        <f>IF(U146="nulová",N146,0)</f>
        <v>0</v>
      </c>
      <c r="BJ146" s="10" t="s">
        <v>139</v>
      </c>
      <c r="BK146" s="136">
        <f>ROUND(L146*K146,2)</f>
        <v>1957.95</v>
      </c>
      <c r="BL146" s="10" t="s">
        <v>138</v>
      </c>
      <c r="BM146" s="10" t="s">
        <v>375</v>
      </c>
    </row>
    <row r="147" spans="2:51" s="138" customFormat="1" ht="16.5" customHeight="1">
      <c r="B147" s="139"/>
      <c r="E147" s="140"/>
      <c r="F147" s="397" t="s">
        <v>365</v>
      </c>
      <c r="G147" s="397"/>
      <c r="H147" s="397"/>
      <c r="I147" s="397"/>
      <c r="K147" s="141">
        <v>10</v>
      </c>
      <c r="R147" s="142"/>
      <c r="T147" s="143"/>
      <c r="AA147" s="144"/>
      <c r="AT147" s="140" t="s">
        <v>144</v>
      </c>
      <c r="AU147" s="140" t="s">
        <v>139</v>
      </c>
      <c r="AV147" s="138" t="s">
        <v>139</v>
      </c>
      <c r="AW147" s="138" t="s">
        <v>30</v>
      </c>
      <c r="AX147" s="138" t="s">
        <v>72</v>
      </c>
      <c r="AY147" s="140" t="s">
        <v>133</v>
      </c>
    </row>
    <row r="148" spans="2:51" s="138" customFormat="1" ht="16.5" customHeight="1">
      <c r="B148" s="139"/>
      <c r="E148" s="140"/>
      <c r="F148" s="400" t="s">
        <v>366</v>
      </c>
      <c r="G148" s="400"/>
      <c r="H148" s="400"/>
      <c r="I148" s="400"/>
      <c r="K148" s="141">
        <v>0.45</v>
      </c>
      <c r="R148" s="142"/>
      <c r="T148" s="143"/>
      <c r="AA148" s="144"/>
      <c r="AT148" s="140" t="s">
        <v>144</v>
      </c>
      <c r="AU148" s="140" t="s">
        <v>139</v>
      </c>
      <c r="AV148" s="138" t="s">
        <v>139</v>
      </c>
      <c r="AW148" s="138" t="s">
        <v>30</v>
      </c>
      <c r="AX148" s="138" t="s">
        <v>72</v>
      </c>
      <c r="AY148" s="140" t="s">
        <v>133</v>
      </c>
    </row>
    <row r="149" spans="2:51" s="138" customFormat="1" ht="16.5" customHeight="1">
      <c r="B149" s="139"/>
      <c r="E149" s="140"/>
      <c r="F149" s="400" t="s">
        <v>376</v>
      </c>
      <c r="G149" s="400"/>
      <c r="H149" s="400"/>
      <c r="I149" s="400"/>
      <c r="K149" s="141">
        <v>1</v>
      </c>
      <c r="R149" s="142"/>
      <c r="T149" s="143"/>
      <c r="AA149" s="144"/>
      <c r="AT149" s="140" t="s">
        <v>144</v>
      </c>
      <c r="AU149" s="140" t="s">
        <v>139</v>
      </c>
      <c r="AV149" s="138" t="s">
        <v>139</v>
      </c>
      <c r="AW149" s="138" t="s">
        <v>30</v>
      </c>
      <c r="AX149" s="138" t="s">
        <v>72</v>
      </c>
      <c r="AY149" s="140" t="s">
        <v>133</v>
      </c>
    </row>
    <row r="150" spans="2:51" s="149" customFormat="1" ht="16.5" customHeight="1">
      <c r="B150" s="150"/>
      <c r="E150" s="151"/>
      <c r="F150" s="401" t="s">
        <v>196</v>
      </c>
      <c r="G150" s="401"/>
      <c r="H150" s="401"/>
      <c r="I150" s="401"/>
      <c r="K150" s="152">
        <v>11.45</v>
      </c>
      <c r="R150" s="153"/>
      <c r="T150" s="154"/>
      <c r="AA150" s="155"/>
      <c r="AT150" s="151" t="s">
        <v>144</v>
      </c>
      <c r="AU150" s="151" t="s">
        <v>139</v>
      </c>
      <c r="AV150" s="149" t="s">
        <v>138</v>
      </c>
      <c r="AW150" s="149" t="s">
        <v>30</v>
      </c>
      <c r="AX150" s="149" t="s">
        <v>78</v>
      </c>
      <c r="AY150" s="151" t="s">
        <v>133</v>
      </c>
    </row>
    <row r="151" spans="2:65" s="22" customFormat="1" ht="25.5" customHeight="1">
      <c r="B151" s="127"/>
      <c r="C151" s="128" t="s">
        <v>180</v>
      </c>
      <c r="D151" s="128" t="s">
        <v>134</v>
      </c>
      <c r="E151" s="129" t="s">
        <v>377</v>
      </c>
      <c r="F151" s="398" t="s">
        <v>378</v>
      </c>
      <c r="G151" s="398"/>
      <c r="H151" s="398"/>
      <c r="I151" s="398"/>
      <c r="J151" s="130" t="s">
        <v>137</v>
      </c>
      <c r="K151" s="131">
        <v>10</v>
      </c>
      <c r="L151" s="399">
        <v>96.3</v>
      </c>
      <c r="M151" s="399"/>
      <c r="N151" s="399">
        <f>ROUND(L151*K151,2)</f>
        <v>963</v>
      </c>
      <c r="O151" s="399"/>
      <c r="P151" s="399"/>
      <c r="Q151" s="399"/>
      <c r="R151" s="132"/>
      <c r="T151" s="133"/>
      <c r="U151" s="30" t="s">
        <v>39</v>
      </c>
      <c r="V151" s="134">
        <v>0.38</v>
      </c>
      <c r="W151" s="134">
        <f>V151*K151</f>
        <v>3.8</v>
      </c>
      <c r="X151" s="134">
        <v>0</v>
      </c>
      <c r="Y151" s="134">
        <f>X151*K151</f>
        <v>0</v>
      </c>
      <c r="Z151" s="134">
        <v>0</v>
      </c>
      <c r="AA151" s="135">
        <f>Z151*K151</f>
        <v>0</v>
      </c>
      <c r="AR151" s="10" t="s">
        <v>138</v>
      </c>
      <c r="AT151" s="10" t="s">
        <v>134</v>
      </c>
      <c r="AU151" s="10" t="s">
        <v>139</v>
      </c>
      <c r="AY151" s="10" t="s">
        <v>133</v>
      </c>
      <c r="BE151" s="136">
        <f>IF(U151="základní",N151,0)</f>
        <v>0</v>
      </c>
      <c r="BF151" s="136">
        <f>IF(U151="snížená",N151,0)</f>
        <v>963</v>
      </c>
      <c r="BG151" s="136">
        <f>IF(U151="zákl. přenesená",N151,0)</f>
        <v>0</v>
      </c>
      <c r="BH151" s="136">
        <f>IF(U151="sníž. přenesená",N151,0)</f>
        <v>0</v>
      </c>
      <c r="BI151" s="136">
        <f>IF(U151="nulová",N151,0)</f>
        <v>0</v>
      </c>
      <c r="BJ151" s="10" t="s">
        <v>139</v>
      </c>
      <c r="BK151" s="136">
        <f>ROUND(L151*K151,2)</f>
        <v>963</v>
      </c>
      <c r="BL151" s="10" t="s">
        <v>138</v>
      </c>
      <c r="BM151" s="10" t="s">
        <v>379</v>
      </c>
    </row>
    <row r="152" spans="2:51" s="138" customFormat="1" ht="16.5" customHeight="1">
      <c r="B152" s="139"/>
      <c r="E152" s="140"/>
      <c r="F152" s="397" t="s">
        <v>363</v>
      </c>
      <c r="G152" s="397"/>
      <c r="H152" s="397"/>
      <c r="I152" s="397"/>
      <c r="K152" s="141">
        <v>10</v>
      </c>
      <c r="R152" s="142"/>
      <c r="T152" s="143"/>
      <c r="AA152" s="144"/>
      <c r="AT152" s="140" t="s">
        <v>144</v>
      </c>
      <c r="AU152" s="140" t="s">
        <v>139</v>
      </c>
      <c r="AV152" s="138" t="s">
        <v>139</v>
      </c>
      <c r="AW152" s="138" t="s">
        <v>30</v>
      </c>
      <c r="AX152" s="138" t="s">
        <v>78</v>
      </c>
      <c r="AY152" s="140" t="s">
        <v>133</v>
      </c>
    </row>
    <row r="153" spans="2:63" s="116" customFormat="1" ht="29.85" customHeight="1">
      <c r="B153" s="117"/>
      <c r="D153" s="126" t="s">
        <v>318</v>
      </c>
      <c r="E153" s="126"/>
      <c r="F153" s="126"/>
      <c r="G153" s="126"/>
      <c r="H153" s="126"/>
      <c r="I153" s="126"/>
      <c r="J153" s="126"/>
      <c r="K153" s="126"/>
      <c r="L153" s="126"/>
      <c r="M153" s="126"/>
      <c r="N153" s="402">
        <f>BK153</f>
        <v>1564.56</v>
      </c>
      <c r="O153" s="402"/>
      <c r="P153" s="402"/>
      <c r="Q153" s="402"/>
      <c r="R153" s="119"/>
      <c r="T153" s="120"/>
      <c r="W153" s="121">
        <f>SUM(W154:W164)</f>
        <v>5.898287</v>
      </c>
      <c r="Y153" s="121">
        <f>SUM(Y154:Y164)</f>
        <v>0</v>
      </c>
      <c r="AA153" s="122">
        <f>SUM(AA154:AA164)</f>
        <v>0.679788</v>
      </c>
      <c r="AR153" s="123" t="s">
        <v>78</v>
      </c>
      <c r="AT153" s="124" t="s">
        <v>71</v>
      </c>
      <c r="AU153" s="124" t="s">
        <v>78</v>
      </c>
      <c r="AY153" s="123" t="s">
        <v>133</v>
      </c>
      <c r="BK153" s="125">
        <f>SUM(BK154:BK164)</f>
        <v>1564.56</v>
      </c>
    </row>
    <row r="154" spans="2:65" s="22" customFormat="1" ht="25.5" customHeight="1">
      <c r="B154" s="127"/>
      <c r="C154" s="128" t="s">
        <v>185</v>
      </c>
      <c r="D154" s="128" t="s">
        <v>134</v>
      </c>
      <c r="E154" s="129" t="s">
        <v>380</v>
      </c>
      <c r="F154" s="398" t="s">
        <v>381</v>
      </c>
      <c r="G154" s="398"/>
      <c r="H154" s="398"/>
      <c r="I154" s="398"/>
      <c r="J154" s="130" t="s">
        <v>137</v>
      </c>
      <c r="K154" s="131">
        <v>1.44</v>
      </c>
      <c r="L154" s="399">
        <v>125</v>
      </c>
      <c r="M154" s="399"/>
      <c r="N154" s="399">
        <f>ROUND(L154*K154,2)</f>
        <v>180</v>
      </c>
      <c r="O154" s="399"/>
      <c r="P154" s="399"/>
      <c r="Q154" s="399"/>
      <c r="R154" s="132"/>
      <c r="T154" s="133"/>
      <c r="U154" s="30" t="s">
        <v>39</v>
      </c>
      <c r="V154" s="134">
        <v>0.471</v>
      </c>
      <c r="W154" s="134">
        <f>V154*K154</f>
        <v>0.67824</v>
      </c>
      <c r="X154" s="134">
        <v>0</v>
      </c>
      <c r="Y154" s="134">
        <f>X154*K154</f>
        <v>0</v>
      </c>
      <c r="Z154" s="134">
        <v>0.038</v>
      </c>
      <c r="AA154" s="135">
        <f>Z154*K154</f>
        <v>0.05472</v>
      </c>
      <c r="AR154" s="10" t="s">
        <v>138</v>
      </c>
      <c r="AT154" s="10" t="s">
        <v>134</v>
      </c>
      <c r="AU154" s="10" t="s">
        <v>139</v>
      </c>
      <c r="AY154" s="10" t="s">
        <v>133</v>
      </c>
      <c r="BE154" s="136">
        <f>IF(U154="základní",N154,0)</f>
        <v>0</v>
      </c>
      <c r="BF154" s="136">
        <f>IF(U154="snížená",N154,0)</f>
        <v>180</v>
      </c>
      <c r="BG154" s="136">
        <f>IF(U154="zákl. přenesená",N154,0)</f>
        <v>0</v>
      </c>
      <c r="BH154" s="136">
        <f>IF(U154="sníž. přenesená",N154,0)</f>
        <v>0</v>
      </c>
      <c r="BI154" s="136">
        <f>IF(U154="nulová",N154,0)</f>
        <v>0</v>
      </c>
      <c r="BJ154" s="10" t="s">
        <v>139</v>
      </c>
      <c r="BK154" s="136">
        <f>ROUND(L154*K154,2)</f>
        <v>180</v>
      </c>
      <c r="BL154" s="10" t="s">
        <v>138</v>
      </c>
      <c r="BM154" s="10" t="s">
        <v>382</v>
      </c>
    </row>
    <row r="155" spans="2:51" s="138" customFormat="1" ht="16.5" customHeight="1">
      <c r="B155" s="139"/>
      <c r="E155" s="140"/>
      <c r="F155" s="397" t="s">
        <v>383</v>
      </c>
      <c r="G155" s="397"/>
      <c r="H155" s="397"/>
      <c r="I155" s="397"/>
      <c r="K155" s="141">
        <v>1.44</v>
      </c>
      <c r="R155" s="142"/>
      <c r="T155" s="143"/>
      <c r="AA155" s="144"/>
      <c r="AT155" s="140" t="s">
        <v>144</v>
      </c>
      <c r="AU155" s="140" t="s">
        <v>139</v>
      </c>
      <c r="AV155" s="138" t="s">
        <v>139</v>
      </c>
      <c r="AW155" s="138" t="s">
        <v>30</v>
      </c>
      <c r="AX155" s="138" t="s">
        <v>78</v>
      </c>
      <c r="AY155" s="140" t="s">
        <v>133</v>
      </c>
    </row>
    <row r="156" spans="2:65" s="22" customFormat="1" ht="25.5" customHeight="1">
      <c r="B156" s="127"/>
      <c r="C156" s="128" t="s">
        <v>189</v>
      </c>
      <c r="D156" s="128" t="s">
        <v>134</v>
      </c>
      <c r="E156" s="129" t="s">
        <v>384</v>
      </c>
      <c r="F156" s="398" t="s">
        <v>385</v>
      </c>
      <c r="G156" s="398"/>
      <c r="H156" s="398"/>
      <c r="I156" s="398"/>
      <c r="J156" s="130" t="s">
        <v>137</v>
      </c>
      <c r="K156" s="131">
        <v>1.773</v>
      </c>
      <c r="L156" s="399">
        <v>249</v>
      </c>
      <c r="M156" s="399"/>
      <c r="N156" s="399">
        <f>ROUND(L156*K156,2)</f>
        <v>441.48</v>
      </c>
      <c r="O156" s="399"/>
      <c r="P156" s="399"/>
      <c r="Q156" s="399"/>
      <c r="R156" s="132"/>
      <c r="T156" s="133"/>
      <c r="U156" s="30" t="s">
        <v>39</v>
      </c>
      <c r="V156" s="134">
        <v>0.939</v>
      </c>
      <c r="W156" s="134">
        <f>V156*K156</f>
        <v>1.6648469999999997</v>
      </c>
      <c r="X156" s="134">
        <v>0</v>
      </c>
      <c r="Y156" s="134">
        <f>X156*K156</f>
        <v>0</v>
      </c>
      <c r="Z156" s="134">
        <v>0.076</v>
      </c>
      <c r="AA156" s="135">
        <f>Z156*K156</f>
        <v>0.13474799999999998</v>
      </c>
      <c r="AR156" s="10" t="s">
        <v>138</v>
      </c>
      <c r="AT156" s="10" t="s">
        <v>134</v>
      </c>
      <c r="AU156" s="10" t="s">
        <v>139</v>
      </c>
      <c r="AY156" s="10" t="s">
        <v>133</v>
      </c>
      <c r="BE156" s="136">
        <f>IF(U156="základní",N156,0)</f>
        <v>0</v>
      </c>
      <c r="BF156" s="136">
        <f>IF(U156="snížená",N156,0)</f>
        <v>441.48</v>
      </c>
      <c r="BG156" s="136">
        <f>IF(U156="zákl. přenesená",N156,0)</f>
        <v>0</v>
      </c>
      <c r="BH156" s="136">
        <f>IF(U156="sníž. přenesená",N156,0)</f>
        <v>0</v>
      </c>
      <c r="BI156" s="136">
        <f>IF(U156="nulová",N156,0)</f>
        <v>0</v>
      </c>
      <c r="BJ156" s="10" t="s">
        <v>139</v>
      </c>
      <c r="BK156" s="136">
        <f>ROUND(L156*K156,2)</f>
        <v>441.48</v>
      </c>
      <c r="BL156" s="10" t="s">
        <v>138</v>
      </c>
      <c r="BM156" s="10" t="s">
        <v>386</v>
      </c>
    </row>
    <row r="157" spans="2:51" s="138" customFormat="1" ht="16.5" customHeight="1">
      <c r="B157" s="139"/>
      <c r="E157" s="140"/>
      <c r="F157" s="397" t="s">
        <v>387</v>
      </c>
      <c r="G157" s="397"/>
      <c r="H157" s="397"/>
      <c r="I157" s="397"/>
      <c r="K157" s="141">
        <v>1.773</v>
      </c>
      <c r="R157" s="142"/>
      <c r="T157" s="143"/>
      <c r="AA157" s="144"/>
      <c r="AT157" s="140" t="s">
        <v>144</v>
      </c>
      <c r="AU157" s="140" t="s">
        <v>139</v>
      </c>
      <c r="AV157" s="138" t="s">
        <v>139</v>
      </c>
      <c r="AW157" s="138" t="s">
        <v>30</v>
      </c>
      <c r="AX157" s="138" t="s">
        <v>78</v>
      </c>
      <c r="AY157" s="140" t="s">
        <v>133</v>
      </c>
    </row>
    <row r="158" spans="2:65" s="22" customFormat="1" ht="25.5" customHeight="1">
      <c r="B158" s="127"/>
      <c r="C158" s="128" t="s">
        <v>197</v>
      </c>
      <c r="D158" s="128" t="s">
        <v>134</v>
      </c>
      <c r="E158" s="129" t="s">
        <v>388</v>
      </c>
      <c r="F158" s="398" t="s">
        <v>389</v>
      </c>
      <c r="G158" s="398"/>
      <c r="H158" s="398"/>
      <c r="I158" s="398"/>
      <c r="J158" s="130" t="s">
        <v>172</v>
      </c>
      <c r="K158" s="131">
        <v>7</v>
      </c>
      <c r="L158" s="399">
        <v>31.8</v>
      </c>
      <c r="M158" s="399"/>
      <c r="N158" s="399">
        <f>ROUND(L158*K158,2)</f>
        <v>222.6</v>
      </c>
      <c r="O158" s="399"/>
      <c r="P158" s="399"/>
      <c r="Q158" s="399"/>
      <c r="R158" s="132"/>
      <c r="T158" s="133"/>
      <c r="U158" s="30" t="s">
        <v>39</v>
      </c>
      <c r="V158" s="134">
        <v>0.12</v>
      </c>
      <c r="W158" s="134">
        <f>V158*K158</f>
        <v>0.84</v>
      </c>
      <c r="X158" s="134">
        <v>0</v>
      </c>
      <c r="Y158" s="134">
        <f>X158*K158</f>
        <v>0</v>
      </c>
      <c r="Z158" s="134">
        <v>0.002</v>
      </c>
      <c r="AA158" s="135">
        <f>Z158*K158</f>
        <v>0.014</v>
      </c>
      <c r="AR158" s="10" t="s">
        <v>138</v>
      </c>
      <c r="AT158" s="10" t="s">
        <v>134</v>
      </c>
      <c r="AU158" s="10" t="s">
        <v>139</v>
      </c>
      <c r="AY158" s="10" t="s">
        <v>133</v>
      </c>
      <c r="BE158" s="136">
        <f>IF(U158="základní",N158,0)</f>
        <v>0</v>
      </c>
      <c r="BF158" s="136">
        <f>IF(U158="snížená",N158,0)</f>
        <v>222.6</v>
      </c>
      <c r="BG158" s="136">
        <f>IF(U158="zákl. přenesená",N158,0)</f>
        <v>0</v>
      </c>
      <c r="BH158" s="136">
        <f>IF(U158="sníž. přenesená",N158,0)</f>
        <v>0</v>
      </c>
      <c r="BI158" s="136">
        <f>IF(U158="nulová",N158,0)</f>
        <v>0</v>
      </c>
      <c r="BJ158" s="10" t="s">
        <v>139</v>
      </c>
      <c r="BK158" s="136">
        <f>ROUND(L158*K158,2)</f>
        <v>222.6</v>
      </c>
      <c r="BL158" s="10" t="s">
        <v>138</v>
      </c>
      <c r="BM158" s="10" t="s">
        <v>390</v>
      </c>
    </row>
    <row r="159" spans="2:51" s="138" customFormat="1" ht="16.5" customHeight="1">
      <c r="B159" s="139"/>
      <c r="E159" s="140"/>
      <c r="F159" s="397" t="s">
        <v>391</v>
      </c>
      <c r="G159" s="397"/>
      <c r="H159" s="397"/>
      <c r="I159" s="397"/>
      <c r="K159" s="141">
        <v>7</v>
      </c>
      <c r="R159" s="142"/>
      <c r="T159" s="143"/>
      <c r="AA159" s="144"/>
      <c r="AT159" s="140" t="s">
        <v>144</v>
      </c>
      <c r="AU159" s="140" t="s">
        <v>139</v>
      </c>
      <c r="AV159" s="138" t="s">
        <v>139</v>
      </c>
      <c r="AW159" s="138" t="s">
        <v>30</v>
      </c>
      <c r="AX159" s="138" t="s">
        <v>78</v>
      </c>
      <c r="AY159" s="140" t="s">
        <v>133</v>
      </c>
    </row>
    <row r="160" spans="2:65" s="22" customFormat="1" ht="38.25" customHeight="1">
      <c r="B160" s="127"/>
      <c r="C160" s="128" t="s">
        <v>202</v>
      </c>
      <c r="D160" s="128" t="s">
        <v>134</v>
      </c>
      <c r="E160" s="129" t="s">
        <v>392</v>
      </c>
      <c r="F160" s="398" t="s">
        <v>393</v>
      </c>
      <c r="G160" s="398"/>
      <c r="H160" s="398"/>
      <c r="I160" s="398"/>
      <c r="J160" s="130" t="s">
        <v>137</v>
      </c>
      <c r="K160" s="131">
        <v>10</v>
      </c>
      <c r="L160" s="399">
        <v>69</v>
      </c>
      <c r="M160" s="399"/>
      <c r="N160" s="399">
        <f>ROUND(L160*K160,2)</f>
        <v>690</v>
      </c>
      <c r="O160" s="399"/>
      <c r="P160" s="399"/>
      <c r="Q160" s="399"/>
      <c r="R160" s="132"/>
      <c r="T160" s="133"/>
      <c r="U160" s="30" t="s">
        <v>39</v>
      </c>
      <c r="V160" s="134">
        <v>0.26</v>
      </c>
      <c r="W160" s="134">
        <f>V160*K160</f>
        <v>2.6</v>
      </c>
      <c r="X160" s="134">
        <v>0</v>
      </c>
      <c r="Y160" s="134">
        <f>X160*K160</f>
        <v>0</v>
      </c>
      <c r="Z160" s="134">
        <v>0.046</v>
      </c>
      <c r="AA160" s="135">
        <f>Z160*K160</f>
        <v>0.45999999999999996</v>
      </c>
      <c r="AR160" s="10" t="s">
        <v>138</v>
      </c>
      <c r="AT160" s="10" t="s">
        <v>134</v>
      </c>
      <c r="AU160" s="10" t="s">
        <v>139</v>
      </c>
      <c r="AY160" s="10" t="s">
        <v>133</v>
      </c>
      <c r="BE160" s="136">
        <f>IF(U160="základní",N160,0)</f>
        <v>0</v>
      </c>
      <c r="BF160" s="136">
        <f>IF(U160="snížená",N160,0)</f>
        <v>690</v>
      </c>
      <c r="BG160" s="136">
        <f>IF(U160="zákl. přenesená",N160,0)</f>
        <v>0</v>
      </c>
      <c r="BH160" s="136">
        <f>IF(U160="sníž. přenesená",N160,0)</f>
        <v>0</v>
      </c>
      <c r="BI160" s="136">
        <f>IF(U160="nulová",N160,0)</f>
        <v>0</v>
      </c>
      <c r="BJ160" s="10" t="s">
        <v>139</v>
      </c>
      <c r="BK160" s="136">
        <f>ROUND(L160*K160,2)</f>
        <v>690</v>
      </c>
      <c r="BL160" s="10" t="s">
        <v>138</v>
      </c>
      <c r="BM160" s="10" t="s">
        <v>394</v>
      </c>
    </row>
    <row r="161" spans="2:51" s="138" customFormat="1" ht="16.5" customHeight="1">
      <c r="B161" s="139"/>
      <c r="E161" s="140"/>
      <c r="F161" s="397" t="s">
        <v>363</v>
      </c>
      <c r="G161" s="397"/>
      <c r="H161" s="397"/>
      <c r="I161" s="397"/>
      <c r="K161" s="141">
        <v>10</v>
      </c>
      <c r="R161" s="142"/>
      <c r="T161" s="143"/>
      <c r="AA161" s="144"/>
      <c r="AT161" s="140" t="s">
        <v>144</v>
      </c>
      <c r="AU161" s="140" t="s">
        <v>139</v>
      </c>
      <c r="AV161" s="138" t="s">
        <v>139</v>
      </c>
      <c r="AW161" s="138" t="s">
        <v>30</v>
      </c>
      <c r="AX161" s="138" t="s">
        <v>78</v>
      </c>
      <c r="AY161" s="140" t="s">
        <v>133</v>
      </c>
    </row>
    <row r="162" spans="2:65" s="22" customFormat="1" ht="25.5" customHeight="1">
      <c r="B162" s="127"/>
      <c r="C162" s="128" t="s">
        <v>206</v>
      </c>
      <c r="D162" s="128" t="s">
        <v>134</v>
      </c>
      <c r="E162" s="129" t="s">
        <v>395</v>
      </c>
      <c r="F162" s="398" t="s">
        <v>396</v>
      </c>
      <c r="G162" s="398"/>
      <c r="H162" s="398"/>
      <c r="I162" s="398"/>
      <c r="J162" s="130" t="s">
        <v>137</v>
      </c>
      <c r="K162" s="131">
        <v>0.24</v>
      </c>
      <c r="L162" s="399">
        <v>127</v>
      </c>
      <c r="M162" s="399"/>
      <c r="N162" s="399">
        <f>ROUND(L162*K162,2)</f>
        <v>30.48</v>
      </c>
      <c r="O162" s="399"/>
      <c r="P162" s="399"/>
      <c r="Q162" s="399"/>
      <c r="R162" s="132"/>
      <c r="T162" s="133"/>
      <c r="U162" s="30" t="s">
        <v>39</v>
      </c>
      <c r="V162" s="134">
        <v>0.48</v>
      </c>
      <c r="W162" s="134">
        <f>V162*K162</f>
        <v>0.1152</v>
      </c>
      <c r="X162" s="134">
        <v>0</v>
      </c>
      <c r="Y162" s="134">
        <f>X162*K162</f>
        <v>0</v>
      </c>
      <c r="Z162" s="134">
        <v>0.068</v>
      </c>
      <c r="AA162" s="135">
        <f>Z162*K162</f>
        <v>0.01632</v>
      </c>
      <c r="AR162" s="10" t="s">
        <v>138</v>
      </c>
      <c r="AT162" s="10" t="s">
        <v>134</v>
      </c>
      <c r="AU162" s="10" t="s">
        <v>139</v>
      </c>
      <c r="AY162" s="10" t="s">
        <v>133</v>
      </c>
      <c r="BE162" s="136">
        <f>IF(U162="základní",N162,0)</f>
        <v>0</v>
      </c>
      <c r="BF162" s="136">
        <f>IF(U162="snížená",N162,0)</f>
        <v>30.48</v>
      </c>
      <c r="BG162" s="136">
        <f>IF(U162="zákl. přenesená",N162,0)</f>
        <v>0</v>
      </c>
      <c r="BH162" s="136">
        <f>IF(U162="sníž. přenesená",N162,0)</f>
        <v>0</v>
      </c>
      <c r="BI162" s="136">
        <f>IF(U162="nulová",N162,0)</f>
        <v>0</v>
      </c>
      <c r="BJ162" s="10" t="s">
        <v>139</v>
      </c>
      <c r="BK162" s="136">
        <f>ROUND(L162*K162,2)</f>
        <v>30.48</v>
      </c>
      <c r="BL162" s="10" t="s">
        <v>138</v>
      </c>
      <c r="BM162" s="10" t="s">
        <v>397</v>
      </c>
    </row>
    <row r="163" spans="2:47" s="22" customFormat="1" ht="16.5" customHeight="1">
      <c r="B163" s="23"/>
      <c r="F163" s="406" t="s">
        <v>398</v>
      </c>
      <c r="G163" s="406"/>
      <c r="H163" s="406"/>
      <c r="I163" s="406"/>
      <c r="R163" s="24"/>
      <c r="T163" s="137"/>
      <c r="AA163" s="59"/>
      <c r="AT163" s="10" t="s">
        <v>142</v>
      </c>
      <c r="AU163" s="10" t="s">
        <v>139</v>
      </c>
    </row>
    <row r="164" spans="2:51" s="138" customFormat="1" ht="16.5" customHeight="1">
      <c r="B164" s="139"/>
      <c r="E164" s="140"/>
      <c r="F164" s="400" t="s">
        <v>399</v>
      </c>
      <c r="G164" s="400"/>
      <c r="H164" s="400"/>
      <c r="I164" s="400"/>
      <c r="K164" s="141">
        <v>0.24</v>
      </c>
      <c r="R164" s="142"/>
      <c r="T164" s="143"/>
      <c r="AA164" s="144"/>
      <c r="AT164" s="140" t="s">
        <v>144</v>
      </c>
      <c r="AU164" s="140" t="s">
        <v>139</v>
      </c>
      <c r="AV164" s="138" t="s">
        <v>139</v>
      </c>
      <c r="AW164" s="138" t="s">
        <v>30</v>
      </c>
      <c r="AX164" s="138" t="s">
        <v>78</v>
      </c>
      <c r="AY164" s="140" t="s">
        <v>133</v>
      </c>
    </row>
    <row r="165" spans="2:63" s="116" customFormat="1" ht="29.85" customHeight="1">
      <c r="B165" s="117"/>
      <c r="D165" s="126" t="s">
        <v>108</v>
      </c>
      <c r="E165" s="126"/>
      <c r="F165" s="126"/>
      <c r="G165" s="126"/>
      <c r="H165" s="126"/>
      <c r="I165" s="126"/>
      <c r="J165" s="126"/>
      <c r="K165" s="126"/>
      <c r="L165" s="126"/>
      <c r="M165" s="126"/>
      <c r="N165" s="402">
        <f>BK165</f>
        <v>315.58</v>
      </c>
      <c r="O165" s="402"/>
      <c r="P165" s="402"/>
      <c r="Q165" s="402"/>
      <c r="R165" s="119"/>
      <c r="T165" s="120"/>
      <c r="W165" s="121">
        <f>W166</f>
        <v>1.3272799999999998</v>
      </c>
      <c r="Y165" s="121">
        <f>Y166</f>
        <v>0</v>
      </c>
      <c r="AA165" s="122">
        <f>AA166</f>
        <v>0</v>
      </c>
      <c r="AR165" s="123" t="s">
        <v>78</v>
      </c>
      <c r="AT165" s="124" t="s">
        <v>71</v>
      </c>
      <c r="AU165" s="124" t="s">
        <v>78</v>
      </c>
      <c r="AY165" s="123" t="s">
        <v>133</v>
      </c>
      <c r="BK165" s="125">
        <f>BK166</f>
        <v>315.58</v>
      </c>
    </row>
    <row r="166" spans="2:65" s="22" customFormat="1" ht="38.25" customHeight="1">
      <c r="B166" s="127"/>
      <c r="C166" s="128" t="s">
        <v>10</v>
      </c>
      <c r="D166" s="128" t="s">
        <v>134</v>
      </c>
      <c r="E166" s="129" t="s">
        <v>181</v>
      </c>
      <c r="F166" s="398" t="s">
        <v>182</v>
      </c>
      <c r="G166" s="398"/>
      <c r="H166" s="398"/>
      <c r="I166" s="398"/>
      <c r="J166" s="130" t="s">
        <v>183</v>
      </c>
      <c r="K166" s="131">
        <v>0.706</v>
      </c>
      <c r="L166" s="399">
        <v>447</v>
      </c>
      <c r="M166" s="399"/>
      <c r="N166" s="399">
        <f>ROUND(L166*K166,2)</f>
        <v>315.58</v>
      </c>
      <c r="O166" s="399"/>
      <c r="P166" s="399"/>
      <c r="Q166" s="399"/>
      <c r="R166" s="132"/>
      <c r="T166" s="133"/>
      <c r="U166" s="30" t="s">
        <v>39</v>
      </c>
      <c r="V166" s="134">
        <v>1.88</v>
      </c>
      <c r="W166" s="134">
        <f>V166*K166</f>
        <v>1.3272799999999998</v>
      </c>
      <c r="X166" s="134">
        <v>0</v>
      </c>
      <c r="Y166" s="134">
        <f>X166*K166</f>
        <v>0</v>
      </c>
      <c r="Z166" s="134">
        <v>0</v>
      </c>
      <c r="AA166" s="135">
        <f>Z166*K166</f>
        <v>0</v>
      </c>
      <c r="AR166" s="10" t="s">
        <v>138</v>
      </c>
      <c r="AT166" s="10" t="s">
        <v>134</v>
      </c>
      <c r="AU166" s="10" t="s">
        <v>139</v>
      </c>
      <c r="AY166" s="10" t="s">
        <v>133</v>
      </c>
      <c r="BE166" s="136">
        <f>IF(U166="základní",N166,0)</f>
        <v>0</v>
      </c>
      <c r="BF166" s="136">
        <f>IF(U166="snížená",N166,0)</f>
        <v>315.58</v>
      </c>
      <c r="BG166" s="136">
        <f>IF(U166="zákl. přenesená",N166,0)</f>
        <v>0</v>
      </c>
      <c r="BH166" s="136">
        <f>IF(U166="sníž. přenesená",N166,0)</f>
        <v>0</v>
      </c>
      <c r="BI166" s="136">
        <f>IF(U166="nulová",N166,0)</f>
        <v>0</v>
      </c>
      <c r="BJ166" s="10" t="s">
        <v>139</v>
      </c>
      <c r="BK166" s="136">
        <f>ROUND(L166*K166,2)</f>
        <v>315.58</v>
      </c>
      <c r="BL166" s="10" t="s">
        <v>138</v>
      </c>
      <c r="BM166" s="10" t="s">
        <v>400</v>
      </c>
    </row>
    <row r="167" spans="2:63" s="116" customFormat="1" ht="29.85" customHeight="1">
      <c r="B167" s="117"/>
      <c r="D167" s="126" t="s">
        <v>109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403">
        <f>BK167</f>
        <v>108.58</v>
      </c>
      <c r="O167" s="403"/>
      <c r="P167" s="403"/>
      <c r="Q167" s="403"/>
      <c r="R167" s="119"/>
      <c r="T167" s="120"/>
      <c r="W167" s="121">
        <f>W168</f>
        <v>0.387246</v>
      </c>
      <c r="Y167" s="121">
        <f>Y168</f>
        <v>0</v>
      </c>
      <c r="AA167" s="122">
        <f>AA168</f>
        <v>0</v>
      </c>
      <c r="AR167" s="123" t="s">
        <v>78</v>
      </c>
      <c r="AT167" s="124" t="s">
        <v>71</v>
      </c>
      <c r="AU167" s="124" t="s">
        <v>78</v>
      </c>
      <c r="AY167" s="123" t="s">
        <v>133</v>
      </c>
      <c r="BK167" s="125">
        <f>BK168</f>
        <v>108.58</v>
      </c>
    </row>
    <row r="168" spans="2:65" s="22" customFormat="1" ht="25.5" customHeight="1">
      <c r="B168" s="127"/>
      <c r="C168" s="128" t="s">
        <v>192</v>
      </c>
      <c r="D168" s="128" t="s">
        <v>134</v>
      </c>
      <c r="E168" s="129" t="s">
        <v>186</v>
      </c>
      <c r="F168" s="398" t="s">
        <v>187</v>
      </c>
      <c r="G168" s="398"/>
      <c r="H168" s="398"/>
      <c r="I168" s="398"/>
      <c r="J168" s="130" t="s">
        <v>183</v>
      </c>
      <c r="K168" s="131">
        <v>0.466</v>
      </c>
      <c r="L168" s="399">
        <v>233</v>
      </c>
      <c r="M168" s="399"/>
      <c r="N168" s="399">
        <f>ROUND(L168*K168,2)</f>
        <v>108.58</v>
      </c>
      <c r="O168" s="399"/>
      <c r="P168" s="399"/>
      <c r="Q168" s="399"/>
      <c r="R168" s="132"/>
      <c r="T168" s="133"/>
      <c r="U168" s="30" t="s">
        <v>39</v>
      </c>
      <c r="V168" s="134">
        <v>0.831</v>
      </c>
      <c r="W168" s="134">
        <f>V168*K168</f>
        <v>0.387246</v>
      </c>
      <c r="X168" s="134">
        <v>0</v>
      </c>
      <c r="Y168" s="134">
        <f>X168*K168</f>
        <v>0</v>
      </c>
      <c r="Z168" s="134">
        <v>0</v>
      </c>
      <c r="AA168" s="135">
        <f>Z168*K168</f>
        <v>0</v>
      </c>
      <c r="AR168" s="10" t="s">
        <v>138</v>
      </c>
      <c r="AT168" s="10" t="s">
        <v>134</v>
      </c>
      <c r="AU168" s="10" t="s">
        <v>139</v>
      </c>
      <c r="AY168" s="10" t="s">
        <v>133</v>
      </c>
      <c r="BE168" s="136">
        <f>IF(U168="základní",N168,0)</f>
        <v>0</v>
      </c>
      <c r="BF168" s="136">
        <f>IF(U168="snížená",N168,0)</f>
        <v>108.58</v>
      </c>
      <c r="BG168" s="136">
        <f>IF(U168="zákl. přenesená",N168,0)</f>
        <v>0</v>
      </c>
      <c r="BH168" s="136">
        <f>IF(U168="sníž. přenesená",N168,0)</f>
        <v>0</v>
      </c>
      <c r="BI168" s="136">
        <f>IF(U168="nulová",N168,0)</f>
        <v>0</v>
      </c>
      <c r="BJ168" s="10" t="s">
        <v>139</v>
      </c>
      <c r="BK168" s="136">
        <f>ROUND(L168*K168,2)</f>
        <v>108.58</v>
      </c>
      <c r="BL168" s="10" t="s">
        <v>138</v>
      </c>
      <c r="BM168" s="10" t="s">
        <v>401</v>
      </c>
    </row>
    <row r="169" spans="2:63" s="116" customFormat="1" ht="37.5" customHeight="1">
      <c r="B169" s="117"/>
      <c r="D169" s="118" t="s">
        <v>110</v>
      </c>
      <c r="E169" s="118"/>
      <c r="F169" s="118"/>
      <c r="G169" s="118"/>
      <c r="H169" s="118"/>
      <c r="I169" s="118"/>
      <c r="J169" s="118"/>
      <c r="K169" s="118"/>
      <c r="L169" s="118"/>
      <c r="M169" s="118"/>
      <c r="N169" s="407">
        <f>BK169</f>
        <v>29792.519999999997</v>
      </c>
      <c r="O169" s="407"/>
      <c r="P169" s="407"/>
      <c r="Q169" s="407"/>
      <c r="R169" s="119"/>
      <c r="T169" s="120"/>
      <c r="W169" s="121">
        <f>W170+W175+W183+W187+W203</f>
        <v>17.815825</v>
      </c>
      <c r="Y169" s="121">
        <f>Y170+Y175+Y183+Y187+Y203</f>
        <v>0.09487023999999998</v>
      </c>
      <c r="AA169" s="122">
        <f>AA170+AA175+AA183+AA187+AA203</f>
        <v>0.026004</v>
      </c>
      <c r="AR169" s="123" t="s">
        <v>139</v>
      </c>
      <c r="AT169" s="124" t="s">
        <v>71</v>
      </c>
      <c r="AU169" s="124" t="s">
        <v>72</v>
      </c>
      <c r="AY169" s="123" t="s">
        <v>133</v>
      </c>
      <c r="BK169" s="125">
        <f>BK170+BK175+BK183+BK187+BK203</f>
        <v>29792.519999999997</v>
      </c>
    </row>
    <row r="170" spans="2:63" s="116" customFormat="1" ht="19.9" customHeight="1">
      <c r="B170" s="117"/>
      <c r="D170" s="126" t="s">
        <v>350</v>
      </c>
      <c r="E170" s="126"/>
      <c r="F170" s="126"/>
      <c r="G170" s="126"/>
      <c r="H170" s="126"/>
      <c r="I170" s="126"/>
      <c r="J170" s="126"/>
      <c r="K170" s="126"/>
      <c r="L170" s="126"/>
      <c r="M170" s="126"/>
      <c r="N170" s="402">
        <f>BK170</f>
        <v>823.98</v>
      </c>
      <c r="O170" s="402"/>
      <c r="P170" s="402"/>
      <c r="Q170" s="402"/>
      <c r="R170" s="119"/>
      <c r="T170" s="120"/>
      <c r="W170" s="121">
        <f>SUM(W171:W174)</f>
        <v>1.5826539999999998</v>
      </c>
      <c r="Y170" s="121">
        <f>SUM(Y171:Y174)</f>
        <v>0.00238</v>
      </c>
      <c r="AA170" s="122">
        <f>SUM(AA171:AA174)</f>
        <v>0</v>
      </c>
      <c r="AR170" s="123" t="s">
        <v>139</v>
      </c>
      <c r="AT170" s="124" t="s">
        <v>71</v>
      </c>
      <c r="AU170" s="124" t="s">
        <v>78</v>
      </c>
      <c r="AY170" s="123" t="s">
        <v>133</v>
      </c>
      <c r="BK170" s="125">
        <f>SUM(BK171:BK174)</f>
        <v>823.98</v>
      </c>
    </row>
    <row r="171" spans="2:65" s="22" customFormat="1" ht="25.5" customHeight="1">
      <c r="B171" s="127"/>
      <c r="C171" s="128" t="s">
        <v>219</v>
      </c>
      <c r="D171" s="128" t="s">
        <v>134</v>
      </c>
      <c r="E171" s="129" t="s">
        <v>402</v>
      </c>
      <c r="F171" s="398" t="s">
        <v>403</v>
      </c>
      <c r="G171" s="398"/>
      <c r="H171" s="398"/>
      <c r="I171" s="398"/>
      <c r="J171" s="130" t="s">
        <v>172</v>
      </c>
      <c r="K171" s="131">
        <v>2</v>
      </c>
      <c r="L171" s="399">
        <v>266</v>
      </c>
      <c r="M171" s="399"/>
      <c r="N171" s="399">
        <f>ROUND(L171*K171,2)</f>
        <v>532</v>
      </c>
      <c r="O171" s="399"/>
      <c r="P171" s="399"/>
      <c r="Q171" s="399"/>
      <c r="R171" s="132"/>
      <c r="T171" s="133"/>
      <c r="U171" s="30" t="s">
        <v>39</v>
      </c>
      <c r="V171" s="134">
        <v>0.529</v>
      </c>
      <c r="W171" s="134">
        <f>V171*K171</f>
        <v>1.058</v>
      </c>
      <c r="X171" s="134">
        <v>0.00078</v>
      </c>
      <c r="Y171" s="134">
        <f>X171*K171</f>
        <v>0.00156</v>
      </c>
      <c r="Z171" s="134">
        <v>0</v>
      </c>
      <c r="AA171" s="135">
        <f>Z171*K171</f>
        <v>0</v>
      </c>
      <c r="AR171" s="10" t="s">
        <v>192</v>
      </c>
      <c r="AT171" s="10" t="s">
        <v>134</v>
      </c>
      <c r="AU171" s="10" t="s">
        <v>139</v>
      </c>
      <c r="AY171" s="10" t="s">
        <v>133</v>
      </c>
      <c r="BE171" s="136">
        <f>IF(U171="základní",N171,0)</f>
        <v>0</v>
      </c>
      <c r="BF171" s="136">
        <f>IF(U171="snížená",N171,0)</f>
        <v>532</v>
      </c>
      <c r="BG171" s="136">
        <f>IF(U171="zákl. přenesená",N171,0)</f>
        <v>0</v>
      </c>
      <c r="BH171" s="136">
        <f>IF(U171="sníž. přenesená",N171,0)</f>
        <v>0</v>
      </c>
      <c r="BI171" s="136">
        <f>IF(U171="nulová",N171,0)</f>
        <v>0</v>
      </c>
      <c r="BJ171" s="10" t="s">
        <v>139</v>
      </c>
      <c r="BK171" s="136">
        <f>ROUND(L171*K171,2)</f>
        <v>532</v>
      </c>
      <c r="BL171" s="10" t="s">
        <v>192</v>
      </c>
      <c r="BM171" s="10" t="s">
        <v>404</v>
      </c>
    </row>
    <row r="172" spans="2:65" s="22" customFormat="1" ht="25.5" customHeight="1">
      <c r="B172" s="127"/>
      <c r="C172" s="128" t="s">
        <v>223</v>
      </c>
      <c r="D172" s="128" t="s">
        <v>134</v>
      </c>
      <c r="E172" s="129" t="s">
        <v>405</v>
      </c>
      <c r="F172" s="398" t="s">
        <v>406</v>
      </c>
      <c r="G172" s="398"/>
      <c r="H172" s="398"/>
      <c r="I172" s="398"/>
      <c r="J172" s="130" t="s">
        <v>172</v>
      </c>
      <c r="K172" s="131">
        <v>2</v>
      </c>
      <c r="L172" s="399">
        <v>110</v>
      </c>
      <c r="M172" s="399"/>
      <c r="N172" s="399">
        <f>ROUND(L172*K172,2)</f>
        <v>220</v>
      </c>
      <c r="O172" s="399"/>
      <c r="P172" s="399"/>
      <c r="Q172" s="399"/>
      <c r="R172" s="132"/>
      <c r="T172" s="133"/>
      <c r="U172" s="30" t="s">
        <v>39</v>
      </c>
      <c r="V172" s="134">
        <v>0.179</v>
      </c>
      <c r="W172" s="134">
        <f>V172*K172</f>
        <v>0.358</v>
      </c>
      <c r="X172" s="134">
        <v>0.0004</v>
      </c>
      <c r="Y172" s="134">
        <f>X172*K172</f>
        <v>0.0008</v>
      </c>
      <c r="Z172" s="134">
        <v>0</v>
      </c>
      <c r="AA172" s="135">
        <f>Z172*K172</f>
        <v>0</v>
      </c>
      <c r="AR172" s="10" t="s">
        <v>192</v>
      </c>
      <c r="AT172" s="10" t="s">
        <v>134</v>
      </c>
      <c r="AU172" s="10" t="s">
        <v>139</v>
      </c>
      <c r="AY172" s="10" t="s">
        <v>133</v>
      </c>
      <c r="BE172" s="136">
        <f>IF(U172="základní",N172,0)</f>
        <v>0</v>
      </c>
      <c r="BF172" s="136">
        <f>IF(U172="snížená",N172,0)</f>
        <v>220</v>
      </c>
      <c r="BG172" s="136">
        <f>IF(U172="zákl. přenesená",N172,0)</f>
        <v>0</v>
      </c>
      <c r="BH172" s="136">
        <f>IF(U172="sníž. přenesená",N172,0)</f>
        <v>0</v>
      </c>
      <c r="BI172" s="136">
        <f>IF(U172="nulová",N172,0)</f>
        <v>0</v>
      </c>
      <c r="BJ172" s="10" t="s">
        <v>139</v>
      </c>
      <c r="BK172" s="136">
        <f>ROUND(L172*K172,2)</f>
        <v>220</v>
      </c>
      <c r="BL172" s="10" t="s">
        <v>192</v>
      </c>
      <c r="BM172" s="10" t="s">
        <v>407</v>
      </c>
    </row>
    <row r="173" spans="2:65" s="22" customFormat="1" ht="25.5" customHeight="1">
      <c r="B173" s="127"/>
      <c r="C173" s="128" t="s">
        <v>227</v>
      </c>
      <c r="D173" s="128" t="s">
        <v>134</v>
      </c>
      <c r="E173" s="129" t="s">
        <v>408</v>
      </c>
      <c r="F173" s="398" t="s">
        <v>409</v>
      </c>
      <c r="G173" s="398"/>
      <c r="H173" s="398"/>
      <c r="I173" s="398"/>
      <c r="J173" s="130" t="s">
        <v>172</v>
      </c>
      <c r="K173" s="131">
        <v>2</v>
      </c>
      <c r="L173" s="399">
        <v>35.5</v>
      </c>
      <c r="M173" s="399"/>
      <c r="N173" s="399">
        <f>ROUND(L173*K173,2)</f>
        <v>71</v>
      </c>
      <c r="O173" s="399"/>
      <c r="P173" s="399"/>
      <c r="Q173" s="399"/>
      <c r="R173" s="132"/>
      <c r="T173" s="133"/>
      <c r="U173" s="30" t="s">
        <v>39</v>
      </c>
      <c r="V173" s="134">
        <v>0.082</v>
      </c>
      <c r="W173" s="134">
        <f>V173*K173</f>
        <v>0.164</v>
      </c>
      <c r="X173" s="134">
        <v>1E-05</v>
      </c>
      <c r="Y173" s="134">
        <f>X173*K173</f>
        <v>2E-05</v>
      </c>
      <c r="Z173" s="134">
        <v>0</v>
      </c>
      <c r="AA173" s="135">
        <f>Z173*K173</f>
        <v>0</v>
      </c>
      <c r="AR173" s="10" t="s">
        <v>192</v>
      </c>
      <c r="AT173" s="10" t="s">
        <v>134</v>
      </c>
      <c r="AU173" s="10" t="s">
        <v>139</v>
      </c>
      <c r="AY173" s="10" t="s">
        <v>133</v>
      </c>
      <c r="BE173" s="136">
        <f>IF(U173="základní",N173,0)</f>
        <v>0</v>
      </c>
      <c r="BF173" s="136">
        <f>IF(U173="snížená",N173,0)</f>
        <v>71</v>
      </c>
      <c r="BG173" s="136">
        <f>IF(U173="zákl. přenesená",N173,0)</f>
        <v>0</v>
      </c>
      <c r="BH173" s="136">
        <f>IF(U173="sníž. přenesená",N173,0)</f>
        <v>0</v>
      </c>
      <c r="BI173" s="136">
        <f>IF(U173="nulová",N173,0)</f>
        <v>0</v>
      </c>
      <c r="BJ173" s="10" t="s">
        <v>139</v>
      </c>
      <c r="BK173" s="136">
        <f>ROUND(L173*K173,2)</f>
        <v>71</v>
      </c>
      <c r="BL173" s="10" t="s">
        <v>192</v>
      </c>
      <c r="BM173" s="10" t="s">
        <v>410</v>
      </c>
    </row>
    <row r="174" spans="2:65" s="22" customFormat="1" ht="25.5" customHeight="1">
      <c r="B174" s="127"/>
      <c r="C174" s="128" t="s">
        <v>231</v>
      </c>
      <c r="D174" s="128" t="s">
        <v>134</v>
      </c>
      <c r="E174" s="129" t="s">
        <v>411</v>
      </c>
      <c r="F174" s="398" t="s">
        <v>412</v>
      </c>
      <c r="G174" s="398"/>
      <c r="H174" s="398"/>
      <c r="I174" s="398"/>
      <c r="J174" s="130" t="s">
        <v>183</v>
      </c>
      <c r="K174" s="131">
        <v>0.002</v>
      </c>
      <c r="L174" s="399">
        <v>492</v>
      </c>
      <c r="M174" s="399"/>
      <c r="N174" s="399">
        <f>ROUND(L174*K174,2)</f>
        <v>0.98</v>
      </c>
      <c r="O174" s="399"/>
      <c r="P174" s="399"/>
      <c r="Q174" s="399"/>
      <c r="R174" s="132"/>
      <c r="T174" s="133"/>
      <c r="U174" s="30" t="s">
        <v>39</v>
      </c>
      <c r="V174" s="134">
        <v>1.327</v>
      </c>
      <c r="W174" s="134">
        <f>V174*K174</f>
        <v>0.002654</v>
      </c>
      <c r="X174" s="134">
        <v>0</v>
      </c>
      <c r="Y174" s="134">
        <f>X174*K174</f>
        <v>0</v>
      </c>
      <c r="Z174" s="134">
        <v>0</v>
      </c>
      <c r="AA174" s="135">
        <f>Z174*K174</f>
        <v>0</v>
      </c>
      <c r="AR174" s="10" t="s">
        <v>192</v>
      </c>
      <c r="AT174" s="10" t="s">
        <v>134</v>
      </c>
      <c r="AU174" s="10" t="s">
        <v>139</v>
      </c>
      <c r="AY174" s="10" t="s">
        <v>133</v>
      </c>
      <c r="BE174" s="136">
        <f>IF(U174="základní",N174,0)</f>
        <v>0</v>
      </c>
      <c r="BF174" s="136">
        <f>IF(U174="snížená",N174,0)</f>
        <v>0.98</v>
      </c>
      <c r="BG174" s="136">
        <f>IF(U174="zákl. přenesená",N174,0)</f>
        <v>0</v>
      </c>
      <c r="BH174" s="136">
        <f>IF(U174="sníž. přenesená",N174,0)</f>
        <v>0</v>
      </c>
      <c r="BI174" s="136">
        <f>IF(U174="nulová",N174,0)</f>
        <v>0</v>
      </c>
      <c r="BJ174" s="10" t="s">
        <v>139</v>
      </c>
      <c r="BK174" s="136">
        <f>ROUND(L174*K174,2)</f>
        <v>0.98</v>
      </c>
      <c r="BL174" s="10" t="s">
        <v>192</v>
      </c>
      <c r="BM174" s="10" t="s">
        <v>413</v>
      </c>
    </row>
    <row r="175" spans="2:63" s="116" customFormat="1" ht="29.85" customHeight="1">
      <c r="B175" s="117"/>
      <c r="D175" s="126" t="s">
        <v>351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403">
        <f>BK175</f>
        <v>301.53999999999996</v>
      </c>
      <c r="O175" s="403"/>
      <c r="P175" s="403"/>
      <c r="Q175" s="403"/>
      <c r="R175" s="119"/>
      <c r="T175" s="120"/>
      <c r="W175" s="121">
        <f>SUM(W176:W182)</f>
        <v>0.5904600000000001</v>
      </c>
      <c r="Y175" s="121">
        <f>SUM(Y176:Y182)</f>
        <v>0.0009400000000000001</v>
      </c>
      <c r="AA175" s="122">
        <f>SUM(AA176:AA182)</f>
        <v>0</v>
      </c>
      <c r="AR175" s="123" t="s">
        <v>139</v>
      </c>
      <c r="AT175" s="124" t="s">
        <v>71</v>
      </c>
      <c r="AU175" s="124" t="s">
        <v>78</v>
      </c>
      <c r="AY175" s="123" t="s">
        <v>133</v>
      </c>
      <c r="BK175" s="125">
        <f>SUM(BK176:BK182)</f>
        <v>301.53999999999996</v>
      </c>
    </row>
    <row r="176" spans="2:65" s="22" customFormat="1" ht="25.5" customHeight="1">
      <c r="B176" s="127"/>
      <c r="C176" s="128" t="s">
        <v>9</v>
      </c>
      <c r="D176" s="128" t="s">
        <v>134</v>
      </c>
      <c r="E176" s="129" t="s">
        <v>414</v>
      </c>
      <c r="F176" s="398" t="s">
        <v>415</v>
      </c>
      <c r="G176" s="398"/>
      <c r="H176" s="398"/>
      <c r="I176" s="398"/>
      <c r="J176" s="130" t="s">
        <v>172</v>
      </c>
      <c r="K176" s="131">
        <v>5</v>
      </c>
      <c r="L176" s="399">
        <v>27.3</v>
      </c>
      <c r="M176" s="399"/>
      <c r="N176" s="399">
        <f>ROUND(L176*K176,2)</f>
        <v>136.5</v>
      </c>
      <c r="O176" s="399"/>
      <c r="P176" s="399"/>
      <c r="Q176" s="399"/>
      <c r="R176" s="132"/>
      <c r="T176" s="133"/>
      <c r="U176" s="30" t="s">
        <v>39</v>
      </c>
      <c r="V176" s="134">
        <v>0.082</v>
      </c>
      <c r="W176" s="134">
        <f>V176*K176</f>
        <v>0.41000000000000003</v>
      </c>
      <c r="X176" s="134">
        <v>0</v>
      </c>
      <c r="Y176" s="134">
        <f>X176*K176</f>
        <v>0</v>
      </c>
      <c r="Z176" s="134">
        <v>0</v>
      </c>
      <c r="AA176" s="135">
        <f>Z176*K176</f>
        <v>0</v>
      </c>
      <c r="AR176" s="10" t="s">
        <v>192</v>
      </c>
      <c r="AT176" s="10" t="s">
        <v>134</v>
      </c>
      <c r="AU176" s="10" t="s">
        <v>139</v>
      </c>
      <c r="AY176" s="10" t="s">
        <v>133</v>
      </c>
      <c r="BE176" s="136">
        <f>IF(U176="základní",N176,0)</f>
        <v>0</v>
      </c>
      <c r="BF176" s="136">
        <f>IF(U176="snížená",N176,0)</f>
        <v>136.5</v>
      </c>
      <c r="BG176" s="136">
        <f>IF(U176="zákl. přenesená",N176,0)</f>
        <v>0</v>
      </c>
      <c r="BH176" s="136">
        <f>IF(U176="sníž. přenesená",N176,0)</f>
        <v>0</v>
      </c>
      <c r="BI176" s="136">
        <f>IF(U176="nulová",N176,0)</f>
        <v>0</v>
      </c>
      <c r="BJ176" s="10" t="s">
        <v>139</v>
      </c>
      <c r="BK176" s="136">
        <f>ROUND(L176*K176,2)</f>
        <v>136.5</v>
      </c>
      <c r="BL176" s="10" t="s">
        <v>192</v>
      </c>
      <c r="BM176" s="10" t="s">
        <v>416</v>
      </c>
    </row>
    <row r="177" spans="2:51" s="138" customFormat="1" ht="16.5" customHeight="1">
      <c r="B177" s="139"/>
      <c r="E177" s="140"/>
      <c r="F177" s="397" t="s">
        <v>158</v>
      </c>
      <c r="G177" s="397"/>
      <c r="H177" s="397"/>
      <c r="I177" s="397"/>
      <c r="K177" s="141">
        <v>5</v>
      </c>
      <c r="R177" s="142"/>
      <c r="T177" s="143"/>
      <c r="AA177" s="144"/>
      <c r="AT177" s="140" t="s">
        <v>144</v>
      </c>
      <c r="AU177" s="140" t="s">
        <v>139</v>
      </c>
      <c r="AV177" s="138" t="s">
        <v>139</v>
      </c>
      <c r="AW177" s="138" t="s">
        <v>30</v>
      </c>
      <c r="AX177" s="138" t="s">
        <v>78</v>
      </c>
      <c r="AY177" s="140" t="s">
        <v>133</v>
      </c>
    </row>
    <row r="178" spans="2:65" s="22" customFormat="1" ht="16.5" customHeight="1">
      <c r="B178" s="127"/>
      <c r="C178" s="145" t="s">
        <v>240</v>
      </c>
      <c r="D178" s="145" t="s">
        <v>175</v>
      </c>
      <c r="E178" s="146" t="s">
        <v>417</v>
      </c>
      <c r="F178" s="404" t="s">
        <v>418</v>
      </c>
      <c r="G178" s="404"/>
      <c r="H178" s="404"/>
      <c r="I178" s="404"/>
      <c r="J178" s="147" t="s">
        <v>172</v>
      </c>
      <c r="K178" s="148">
        <v>5</v>
      </c>
      <c r="L178" s="405">
        <v>12.7</v>
      </c>
      <c r="M178" s="405"/>
      <c r="N178" s="405">
        <f>ROUND(L178*K178,2)</f>
        <v>63.5</v>
      </c>
      <c r="O178" s="405"/>
      <c r="P178" s="405"/>
      <c r="Q178" s="405"/>
      <c r="R178" s="132"/>
      <c r="T178" s="133"/>
      <c r="U178" s="30" t="s">
        <v>39</v>
      </c>
      <c r="V178" s="134">
        <v>0</v>
      </c>
      <c r="W178" s="134">
        <f>V178*K178</f>
        <v>0</v>
      </c>
      <c r="X178" s="134">
        <v>0.00012</v>
      </c>
      <c r="Y178" s="134">
        <f>X178*K178</f>
        <v>0.0006000000000000001</v>
      </c>
      <c r="Z178" s="134">
        <v>0</v>
      </c>
      <c r="AA178" s="135">
        <f>Z178*K178</f>
        <v>0</v>
      </c>
      <c r="AR178" s="10" t="s">
        <v>200</v>
      </c>
      <c r="AT178" s="10" t="s">
        <v>175</v>
      </c>
      <c r="AU178" s="10" t="s">
        <v>139</v>
      </c>
      <c r="AY178" s="10" t="s">
        <v>133</v>
      </c>
      <c r="BE178" s="136">
        <f>IF(U178="základní",N178,0)</f>
        <v>0</v>
      </c>
      <c r="BF178" s="136">
        <f>IF(U178="snížená",N178,0)</f>
        <v>63.5</v>
      </c>
      <c r="BG178" s="136">
        <f>IF(U178="zákl. přenesená",N178,0)</f>
        <v>0</v>
      </c>
      <c r="BH178" s="136">
        <f>IF(U178="sníž. přenesená",N178,0)</f>
        <v>0</v>
      </c>
      <c r="BI178" s="136">
        <f>IF(U178="nulová",N178,0)</f>
        <v>0</v>
      </c>
      <c r="BJ178" s="10" t="s">
        <v>139</v>
      </c>
      <c r="BK178" s="136">
        <f>ROUND(L178*K178,2)</f>
        <v>63.5</v>
      </c>
      <c r="BL178" s="10" t="s">
        <v>192</v>
      </c>
      <c r="BM178" s="10" t="s">
        <v>419</v>
      </c>
    </row>
    <row r="179" spans="2:65" s="22" customFormat="1" ht="38.25" customHeight="1">
      <c r="B179" s="127"/>
      <c r="C179" s="128" t="s">
        <v>245</v>
      </c>
      <c r="D179" s="128" t="s">
        <v>134</v>
      </c>
      <c r="E179" s="129" t="s">
        <v>420</v>
      </c>
      <c r="F179" s="398" t="s">
        <v>421</v>
      </c>
      <c r="G179" s="398"/>
      <c r="H179" s="398"/>
      <c r="I179" s="398"/>
      <c r="J179" s="130" t="s">
        <v>172</v>
      </c>
      <c r="K179" s="131">
        <v>2</v>
      </c>
      <c r="L179" s="399">
        <v>28.7</v>
      </c>
      <c r="M179" s="399"/>
      <c r="N179" s="399">
        <f>ROUND(L179*K179,2)</f>
        <v>57.4</v>
      </c>
      <c r="O179" s="399"/>
      <c r="P179" s="399"/>
      <c r="Q179" s="399"/>
      <c r="R179" s="132"/>
      <c r="T179" s="133"/>
      <c r="U179" s="30" t="s">
        <v>39</v>
      </c>
      <c r="V179" s="134">
        <v>0.086</v>
      </c>
      <c r="W179" s="134">
        <f>V179*K179</f>
        <v>0.172</v>
      </c>
      <c r="X179" s="134">
        <v>0</v>
      </c>
      <c r="Y179" s="134">
        <f>X179*K179</f>
        <v>0</v>
      </c>
      <c r="Z179" s="134">
        <v>0</v>
      </c>
      <c r="AA179" s="135">
        <f>Z179*K179</f>
        <v>0</v>
      </c>
      <c r="AR179" s="10" t="s">
        <v>192</v>
      </c>
      <c r="AT179" s="10" t="s">
        <v>134</v>
      </c>
      <c r="AU179" s="10" t="s">
        <v>139</v>
      </c>
      <c r="AY179" s="10" t="s">
        <v>133</v>
      </c>
      <c r="BE179" s="136">
        <f>IF(U179="základní",N179,0)</f>
        <v>0</v>
      </c>
      <c r="BF179" s="136">
        <f>IF(U179="snížená",N179,0)</f>
        <v>57.4</v>
      </c>
      <c r="BG179" s="136">
        <f>IF(U179="zákl. přenesená",N179,0)</f>
        <v>0</v>
      </c>
      <c r="BH179" s="136">
        <f>IF(U179="sníž. přenesená",N179,0)</f>
        <v>0</v>
      </c>
      <c r="BI179" s="136">
        <f>IF(U179="nulová",N179,0)</f>
        <v>0</v>
      </c>
      <c r="BJ179" s="10" t="s">
        <v>139</v>
      </c>
      <c r="BK179" s="136">
        <f>ROUND(L179*K179,2)</f>
        <v>57.4</v>
      </c>
      <c r="BL179" s="10" t="s">
        <v>192</v>
      </c>
      <c r="BM179" s="10" t="s">
        <v>422</v>
      </c>
    </row>
    <row r="180" spans="2:51" s="138" customFormat="1" ht="16.5" customHeight="1">
      <c r="B180" s="139"/>
      <c r="E180" s="140"/>
      <c r="F180" s="397" t="s">
        <v>139</v>
      </c>
      <c r="G180" s="397"/>
      <c r="H180" s="397"/>
      <c r="I180" s="397"/>
      <c r="K180" s="141">
        <v>2</v>
      </c>
      <c r="R180" s="142"/>
      <c r="T180" s="143"/>
      <c r="AA180" s="144"/>
      <c r="AT180" s="140" t="s">
        <v>144</v>
      </c>
      <c r="AU180" s="140" t="s">
        <v>139</v>
      </c>
      <c r="AV180" s="138" t="s">
        <v>139</v>
      </c>
      <c r="AW180" s="138" t="s">
        <v>30</v>
      </c>
      <c r="AX180" s="138" t="s">
        <v>78</v>
      </c>
      <c r="AY180" s="140" t="s">
        <v>133</v>
      </c>
    </row>
    <row r="181" spans="2:65" s="22" customFormat="1" ht="16.5" customHeight="1">
      <c r="B181" s="127"/>
      <c r="C181" s="145" t="s">
        <v>249</v>
      </c>
      <c r="D181" s="145" t="s">
        <v>175</v>
      </c>
      <c r="E181" s="146" t="s">
        <v>423</v>
      </c>
      <c r="F181" s="404" t="s">
        <v>424</v>
      </c>
      <c r="G181" s="404"/>
      <c r="H181" s="404"/>
      <c r="I181" s="404"/>
      <c r="J181" s="147" t="s">
        <v>172</v>
      </c>
      <c r="K181" s="148">
        <v>2</v>
      </c>
      <c r="L181" s="405">
        <v>20.5</v>
      </c>
      <c r="M181" s="405"/>
      <c r="N181" s="405">
        <f>ROUND(L181*K181,2)</f>
        <v>41</v>
      </c>
      <c r="O181" s="405"/>
      <c r="P181" s="405"/>
      <c r="Q181" s="405"/>
      <c r="R181" s="132"/>
      <c r="T181" s="133"/>
      <c r="U181" s="30" t="s">
        <v>39</v>
      </c>
      <c r="V181" s="134">
        <v>0</v>
      </c>
      <c r="W181" s="134">
        <f>V181*K181</f>
        <v>0</v>
      </c>
      <c r="X181" s="134">
        <v>0.00017</v>
      </c>
      <c r="Y181" s="134">
        <f>X181*K181</f>
        <v>0.00034</v>
      </c>
      <c r="Z181" s="134">
        <v>0</v>
      </c>
      <c r="AA181" s="135">
        <f>Z181*K181</f>
        <v>0</v>
      </c>
      <c r="AR181" s="10" t="s">
        <v>200</v>
      </c>
      <c r="AT181" s="10" t="s">
        <v>175</v>
      </c>
      <c r="AU181" s="10" t="s">
        <v>139</v>
      </c>
      <c r="AY181" s="10" t="s">
        <v>133</v>
      </c>
      <c r="BE181" s="136">
        <f>IF(U181="základní",N181,0)</f>
        <v>0</v>
      </c>
      <c r="BF181" s="136">
        <f>IF(U181="snížená",N181,0)</f>
        <v>41</v>
      </c>
      <c r="BG181" s="136">
        <f>IF(U181="zákl. přenesená",N181,0)</f>
        <v>0</v>
      </c>
      <c r="BH181" s="136">
        <f>IF(U181="sníž. přenesená",N181,0)</f>
        <v>0</v>
      </c>
      <c r="BI181" s="136">
        <f>IF(U181="nulová",N181,0)</f>
        <v>0</v>
      </c>
      <c r="BJ181" s="10" t="s">
        <v>139</v>
      </c>
      <c r="BK181" s="136">
        <f>ROUND(L181*K181,2)</f>
        <v>41</v>
      </c>
      <c r="BL181" s="10" t="s">
        <v>192</v>
      </c>
      <c r="BM181" s="10" t="s">
        <v>425</v>
      </c>
    </row>
    <row r="182" spans="2:65" s="22" customFormat="1" ht="25.5" customHeight="1">
      <c r="B182" s="127"/>
      <c r="C182" s="128" t="s">
        <v>254</v>
      </c>
      <c r="D182" s="128" t="s">
        <v>134</v>
      </c>
      <c r="E182" s="129" t="s">
        <v>426</v>
      </c>
      <c r="F182" s="398" t="s">
        <v>427</v>
      </c>
      <c r="G182" s="398"/>
      <c r="H182" s="398"/>
      <c r="I182" s="398"/>
      <c r="J182" s="130" t="s">
        <v>183</v>
      </c>
      <c r="K182" s="131">
        <v>0.001</v>
      </c>
      <c r="L182" s="399">
        <v>3140</v>
      </c>
      <c r="M182" s="399"/>
      <c r="N182" s="399">
        <f>ROUND(L182*K182,2)</f>
        <v>3.14</v>
      </c>
      <c r="O182" s="399"/>
      <c r="P182" s="399"/>
      <c r="Q182" s="399"/>
      <c r="R182" s="132"/>
      <c r="T182" s="133"/>
      <c r="U182" s="30" t="s">
        <v>39</v>
      </c>
      <c r="V182" s="134">
        <v>8.46</v>
      </c>
      <c r="W182" s="134">
        <f>V182*K182</f>
        <v>0.00846</v>
      </c>
      <c r="X182" s="134">
        <v>0</v>
      </c>
      <c r="Y182" s="134">
        <f>X182*K182</f>
        <v>0</v>
      </c>
      <c r="Z182" s="134">
        <v>0</v>
      </c>
      <c r="AA182" s="135">
        <f>Z182*K182</f>
        <v>0</v>
      </c>
      <c r="AR182" s="10" t="s">
        <v>192</v>
      </c>
      <c r="AT182" s="10" t="s">
        <v>134</v>
      </c>
      <c r="AU182" s="10" t="s">
        <v>139</v>
      </c>
      <c r="AY182" s="10" t="s">
        <v>133</v>
      </c>
      <c r="BE182" s="136">
        <f>IF(U182="základní",N182,0)</f>
        <v>0</v>
      </c>
      <c r="BF182" s="136">
        <f>IF(U182="snížená",N182,0)</f>
        <v>3.14</v>
      </c>
      <c r="BG182" s="136">
        <f>IF(U182="zákl. přenesená",N182,0)</f>
        <v>0</v>
      </c>
      <c r="BH182" s="136">
        <f>IF(U182="sníž. přenesená",N182,0)</f>
        <v>0</v>
      </c>
      <c r="BI182" s="136">
        <f>IF(U182="nulová",N182,0)</f>
        <v>0</v>
      </c>
      <c r="BJ182" s="10" t="s">
        <v>139</v>
      </c>
      <c r="BK182" s="136">
        <f>ROUND(L182*K182,2)</f>
        <v>3.14</v>
      </c>
      <c r="BL182" s="10" t="s">
        <v>192</v>
      </c>
      <c r="BM182" s="10" t="s">
        <v>428</v>
      </c>
    </row>
    <row r="183" spans="2:63" s="116" customFormat="1" ht="29.85" customHeight="1">
      <c r="B183" s="117"/>
      <c r="D183" s="126" t="s">
        <v>113</v>
      </c>
      <c r="E183" s="126"/>
      <c r="F183" s="126"/>
      <c r="G183" s="126"/>
      <c r="H183" s="126"/>
      <c r="I183" s="126"/>
      <c r="J183" s="126"/>
      <c r="K183" s="126"/>
      <c r="L183" s="126"/>
      <c r="M183" s="126"/>
      <c r="N183" s="403">
        <f>BK183</f>
        <v>445.38</v>
      </c>
      <c r="O183" s="403"/>
      <c r="P183" s="403"/>
      <c r="Q183" s="403"/>
      <c r="R183" s="119"/>
      <c r="T183" s="120"/>
      <c r="W183" s="121">
        <f>SUM(W184:W186)</f>
        <v>0.635937</v>
      </c>
      <c r="Y183" s="121">
        <f>SUM(Y184:Y186)</f>
        <v>0.0007319999999999999</v>
      </c>
      <c r="AA183" s="122">
        <f>SUM(AA184:AA186)</f>
        <v>0.002004</v>
      </c>
      <c r="AR183" s="123" t="s">
        <v>139</v>
      </c>
      <c r="AT183" s="124" t="s">
        <v>71</v>
      </c>
      <c r="AU183" s="124" t="s">
        <v>78</v>
      </c>
      <c r="AY183" s="123" t="s">
        <v>133</v>
      </c>
      <c r="BK183" s="125">
        <f>SUM(BK184:BK186)</f>
        <v>445.38</v>
      </c>
    </row>
    <row r="184" spans="2:65" s="22" customFormat="1" ht="16.5" customHeight="1">
      <c r="B184" s="127"/>
      <c r="C184" s="128" t="s">
        <v>258</v>
      </c>
      <c r="D184" s="128" t="s">
        <v>134</v>
      </c>
      <c r="E184" s="129" t="s">
        <v>429</v>
      </c>
      <c r="F184" s="398" t="s">
        <v>430</v>
      </c>
      <c r="G184" s="398"/>
      <c r="H184" s="398"/>
      <c r="I184" s="398"/>
      <c r="J184" s="130" t="s">
        <v>172</v>
      </c>
      <c r="K184" s="131">
        <v>1.2</v>
      </c>
      <c r="L184" s="399">
        <v>62.8</v>
      </c>
      <c r="M184" s="399"/>
      <c r="N184" s="399">
        <f>ROUND(L184*K184,2)</f>
        <v>75.36</v>
      </c>
      <c r="O184" s="399"/>
      <c r="P184" s="399"/>
      <c r="Q184" s="399"/>
      <c r="R184" s="132"/>
      <c r="T184" s="133"/>
      <c r="U184" s="30" t="s">
        <v>39</v>
      </c>
      <c r="V184" s="134">
        <v>0.195</v>
      </c>
      <c r="W184" s="134">
        <f>V184*K184</f>
        <v>0.23399999999999999</v>
      </c>
      <c r="X184" s="134">
        <v>0</v>
      </c>
      <c r="Y184" s="134">
        <f>X184*K184</f>
        <v>0</v>
      </c>
      <c r="Z184" s="134">
        <v>0.00167</v>
      </c>
      <c r="AA184" s="135">
        <f>Z184*K184</f>
        <v>0.002004</v>
      </c>
      <c r="AR184" s="10" t="s">
        <v>192</v>
      </c>
      <c r="AT184" s="10" t="s">
        <v>134</v>
      </c>
      <c r="AU184" s="10" t="s">
        <v>139</v>
      </c>
      <c r="AY184" s="10" t="s">
        <v>133</v>
      </c>
      <c r="BE184" s="136">
        <f>IF(U184="základní",N184,0)</f>
        <v>0</v>
      </c>
      <c r="BF184" s="136">
        <f>IF(U184="snížená",N184,0)</f>
        <v>75.36</v>
      </c>
      <c r="BG184" s="136">
        <f>IF(U184="zákl. přenesená",N184,0)</f>
        <v>0</v>
      </c>
      <c r="BH184" s="136">
        <f>IF(U184="sníž. přenesená",N184,0)</f>
        <v>0</v>
      </c>
      <c r="BI184" s="136">
        <f>IF(U184="nulová",N184,0)</f>
        <v>0</v>
      </c>
      <c r="BJ184" s="10" t="s">
        <v>139</v>
      </c>
      <c r="BK184" s="136">
        <f>ROUND(L184*K184,2)</f>
        <v>75.36</v>
      </c>
      <c r="BL184" s="10" t="s">
        <v>192</v>
      </c>
      <c r="BM184" s="10" t="s">
        <v>431</v>
      </c>
    </row>
    <row r="185" spans="2:65" s="22" customFormat="1" ht="25.5" customHeight="1">
      <c r="B185" s="127"/>
      <c r="C185" s="128" t="s">
        <v>263</v>
      </c>
      <c r="D185" s="128" t="s">
        <v>134</v>
      </c>
      <c r="E185" s="129" t="s">
        <v>432</v>
      </c>
      <c r="F185" s="398" t="s">
        <v>433</v>
      </c>
      <c r="G185" s="398"/>
      <c r="H185" s="398"/>
      <c r="I185" s="398"/>
      <c r="J185" s="130" t="s">
        <v>172</v>
      </c>
      <c r="K185" s="131">
        <v>1.2</v>
      </c>
      <c r="L185" s="399">
        <v>307</v>
      </c>
      <c r="M185" s="399"/>
      <c r="N185" s="399">
        <f>ROUND(L185*K185,2)</f>
        <v>368.4</v>
      </c>
      <c r="O185" s="399"/>
      <c r="P185" s="399"/>
      <c r="Q185" s="399"/>
      <c r="R185" s="132"/>
      <c r="T185" s="133"/>
      <c r="U185" s="30" t="s">
        <v>39</v>
      </c>
      <c r="V185" s="134">
        <v>0.331</v>
      </c>
      <c r="W185" s="134">
        <f>V185*K185</f>
        <v>0.3972</v>
      </c>
      <c r="X185" s="134">
        <v>0.00061</v>
      </c>
      <c r="Y185" s="134">
        <f>X185*K185</f>
        <v>0.0007319999999999999</v>
      </c>
      <c r="Z185" s="134">
        <v>0</v>
      </c>
      <c r="AA185" s="135">
        <f>Z185*K185</f>
        <v>0</v>
      </c>
      <c r="AR185" s="10" t="s">
        <v>192</v>
      </c>
      <c r="AT185" s="10" t="s">
        <v>134</v>
      </c>
      <c r="AU185" s="10" t="s">
        <v>139</v>
      </c>
      <c r="AY185" s="10" t="s">
        <v>133</v>
      </c>
      <c r="BE185" s="136">
        <f>IF(U185="základní",N185,0)</f>
        <v>0</v>
      </c>
      <c r="BF185" s="136">
        <f>IF(U185="snížená",N185,0)</f>
        <v>368.4</v>
      </c>
      <c r="BG185" s="136">
        <f>IF(U185="zákl. přenesená",N185,0)</f>
        <v>0</v>
      </c>
      <c r="BH185" s="136">
        <f>IF(U185="sníž. přenesená",N185,0)</f>
        <v>0</v>
      </c>
      <c r="BI185" s="136">
        <f>IF(U185="nulová",N185,0)</f>
        <v>0</v>
      </c>
      <c r="BJ185" s="10" t="s">
        <v>139</v>
      </c>
      <c r="BK185" s="136">
        <f>ROUND(L185*K185,2)</f>
        <v>368.4</v>
      </c>
      <c r="BL185" s="10" t="s">
        <v>192</v>
      </c>
      <c r="BM185" s="10" t="s">
        <v>434</v>
      </c>
    </row>
    <row r="186" spans="2:65" s="22" customFormat="1" ht="25.5" customHeight="1">
      <c r="B186" s="127"/>
      <c r="C186" s="128" t="s">
        <v>267</v>
      </c>
      <c r="D186" s="128" t="s">
        <v>134</v>
      </c>
      <c r="E186" s="129" t="s">
        <v>228</v>
      </c>
      <c r="F186" s="398" t="s">
        <v>229</v>
      </c>
      <c r="G186" s="398"/>
      <c r="H186" s="398"/>
      <c r="I186" s="398"/>
      <c r="J186" s="130" t="s">
        <v>183</v>
      </c>
      <c r="K186" s="131">
        <v>0.001</v>
      </c>
      <c r="L186" s="399">
        <v>1620</v>
      </c>
      <c r="M186" s="399"/>
      <c r="N186" s="399">
        <f>ROUND(L186*K186,2)</f>
        <v>1.62</v>
      </c>
      <c r="O186" s="399"/>
      <c r="P186" s="399"/>
      <c r="Q186" s="399"/>
      <c r="R186" s="132"/>
      <c r="T186" s="133"/>
      <c r="U186" s="30" t="s">
        <v>39</v>
      </c>
      <c r="V186" s="134">
        <v>4.737</v>
      </c>
      <c r="W186" s="134">
        <f>V186*K186</f>
        <v>0.004737</v>
      </c>
      <c r="X186" s="134">
        <v>0</v>
      </c>
      <c r="Y186" s="134">
        <f>X186*K186</f>
        <v>0</v>
      </c>
      <c r="Z186" s="134">
        <v>0</v>
      </c>
      <c r="AA186" s="135">
        <f>Z186*K186</f>
        <v>0</v>
      </c>
      <c r="AR186" s="10" t="s">
        <v>192</v>
      </c>
      <c r="AT186" s="10" t="s">
        <v>134</v>
      </c>
      <c r="AU186" s="10" t="s">
        <v>139</v>
      </c>
      <c r="AY186" s="10" t="s">
        <v>133</v>
      </c>
      <c r="BE186" s="136">
        <f>IF(U186="základní",N186,0)</f>
        <v>0</v>
      </c>
      <c r="BF186" s="136">
        <f>IF(U186="snížená",N186,0)</f>
        <v>1.62</v>
      </c>
      <c r="BG186" s="136">
        <f>IF(U186="zákl. přenesená",N186,0)</f>
        <v>0</v>
      </c>
      <c r="BH186" s="136">
        <f>IF(U186="sníž. přenesená",N186,0)</f>
        <v>0</v>
      </c>
      <c r="BI186" s="136">
        <f>IF(U186="nulová",N186,0)</f>
        <v>0</v>
      </c>
      <c r="BJ186" s="10" t="s">
        <v>139</v>
      </c>
      <c r="BK186" s="136">
        <f>ROUND(L186*K186,2)</f>
        <v>1.62</v>
      </c>
      <c r="BL186" s="10" t="s">
        <v>192</v>
      </c>
      <c r="BM186" s="10" t="s">
        <v>435</v>
      </c>
    </row>
    <row r="187" spans="2:63" s="116" customFormat="1" ht="29.85" customHeight="1">
      <c r="B187" s="117"/>
      <c r="D187" s="126" t="s">
        <v>114</v>
      </c>
      <c r="E187" s="126"/>
      <c r="F187" s="126"/>
      <c r="G187" s="126"/>
      <c r="H187" s="126"/>
      <c r="I187" s="126"/>
      <c r="J187" s="126"/>
      <c r="K187" s="126"/>
      <c r="L187" s="126"/>
      <c r="M187" s="126"/>
      <c r="N187" s="403">
        <f>BK187</f>
        <v>26177.389999999996</v>
      </c>
      <c r="O187" s="403"/>
      <c r="P187" s="403"/>
      <c r="Q187" s="403"/>
      <c r="R187" s="119"/>
      <c r="T187" s="120"/>
      <c r="W187" s="121">
        <f>SUM(W188:W202)</f>
        <v>11.045160000000001</v>
      </c>
      <c r="Y187" s="121">
        <f>SUM(Y188:Y202)</f>
        <v>0.08785879999999999</v>
      </c>
      <c r="AA187" s="122">
        <f>SUM(AA188:AA202)</f>
        <v>0.024</v>
      </c>
      <c r="AR187" s="123" t="s">
        <v>139</v>
      </c>
      <c r="AT187" s="124" t="s">
        <v>71</v>
      </c>
      <c r="AU187" s="124" t="s">
        <v>78</v>
      </c>
      <c r="AY187" s="123" t="s">
        <v>133</v>
      </c>
      <c r="BK187" s="125">
        <f>SUM(BK188:BK202)</f>
        <v>26177.389999999996</v>
      </c>
    </row>
    <row r="188" spans="2:65" s="22" customFormat="1" ht="38.25" customHeight="1">
      <c r="B188" s="127"/>
      <c r="C188" s="128" t="s">
        <v>271</v>
      </c>
      <c r="D188" s="128" t="s">
        <v>134</v>
      </c>
      <c r="E188" s="129" t="s">
        <v>436</v>
      </c>
      <c r="F188" s="398" t="s">
        <v>437</v>
      </c>
      <c r="G188" s="398"/>
      <c r="H188" s="398"/>
      <c r="I188" s="398"/>
      <c r="J188" s="130" t="s">
        <v>137</v>
      </c>
      <c r="K188" s="131">
        <v>1.44</v>
      </c>
      <c r="L188" s="399">
        <v>620</v>
      </c>
      <c r="M188" s="399"/>
      <c r="N188" s="399">
        <f>ROUND(L188*K188,2)</f>
        <v>892.8</v>
      </c>
      <c r="O188" s="399"/>
      <c r="P188" s="399"/>
      <c r="Q188" s="399"/>
      <c r="R188" s="132"/>
      <c r="T188" s="133"/>
      <c r="U188" s="30" t="s">
        <v>39</v>
      </c>
      <c r="V188" s="134">
        <v>1.688</v>
      </c>
      <c r="W188" s="134">
        <f>V188*K188</f>
        <v>2.43072</v>
      </c>
      <c r="X188" s="134">
        <v>0.00027</v>
      </c>
      <c r="Y188" s="134">
        <f>X188*K188</f>
        <v>0.00038879999999999996</v>
      </c>
      <c r="Z188" s="134">
        <v>0</v>
      </c>
      <c r="AA188" s="135">
        <f>Z188*K188</f>
        <v>0</v>
      </c>
      <c r="AR188" s="10" t="s">
        <v>192</v>
      </c>
      <c r="AT188" s="10" t="s">
        <v>134</v>
      </c>
      <c r="AU188" s="10" t="s">
        <v>139</v>
      </c>
      <c r="AY188" s="10" t="s">
        <v>133</v>
      </c>
      <c r="BE188" s="136">
        <f>IF(U188="základní",N188,0)</f>
        <v>0</v>
      </c>
      <c r="BF188" s="136">
        <f>IF(U188="snížená",N188,0)</f>
        <v>892.8</v>
      </c>
      <c r="BG188" s="136">
        <f>IF(U188="zákl. přenesená",N188,0)</f>
        <v>0</v>
      </c>
      <c r="BH188" s="136">
        <f>IF(U188="sníž. přenesená",N188,0)</f>
        <v>0</v>
      </c>
      <c r="BI188" s="136">
        <f>IF(U188="nulová",N188,0)</f>
        <v>0</v>
      </c>
      <c r="BJ188" s="10" t="s">
        <v>139</v>
      </c>
      <c r="BK188" s="136">
        <f>ROUND(L188*K188,2)</f>
        <v>892.8</v>
      </c>
      <c r="BL188" s="10" t="s">
        <v>192</v>
      </c>
      <c r="BM188" s="10" t="s">
        <v>438</v>
      </c>
    </row>
    <row r="189" spans="2:51" s="138" customFormat="1" ht="16.5" customHeight="1">
      <c r="B189" s="139"/>
      <c r="E189" s="140"/>
      <c r="F189" s="397" t="s">
        <v>383</v>
      </c>
      <c r="G189" s="397"/>
      <c r="H189" s="397"/>
      <c r="I189" s="397"/>
      <c r="K189" s="141">
        <v>1.44</v>
      </c>
      <c r="R189" s="142"/>
      <c r="T189" s="143"/>
      <c r="AA189" s="144"/>
      <c r="AT189" s="140" t="s">
        <v>144</v>
      </c>
      <c r="AU189" s="140" t="s">
        <v>139</v>
      </c>
      <c r="AV189" s="138" t="s">
        <v>139</v>
      </c>
      <c r="AW189" s="138" t="s">
        <v>30</v>
      </c>
      <c r="AX189" s="138" t="s">
        <v>78</v>
      </c>
      <c r="AY189" s="140" t="s">
        <v>133</v>
      </c>
    </row>
    <row r="190" spans="2:65" s="22" customFormat="1" ht="25.5" customHeight="1">
      <c r="B190" s="127"/>
      <c r="C190" s="145" t="s">
        <v>275</v>
      </c>
      <c r="D190" s="145" t="s">
        <v>175</v>
      </c>
      <c r="E190" s="146" t="s">
        <v>439</v>
      </c>
      <c r="F190" s="404" t="s">
        <v>440</v>
      </c>
      <c r="G190" s="404"/>
      <c r="H190" s="404"/>
      <c r="I190" s="404"/>
      <c r="J190" s="147" t="s">
        <v>234</v>
      </c>
      <c r="K190" s="148">
        <v>1</v>
      </c>
      <c r="L190" s="405">
        <v>7700</v>
      </c>
      <c r="M190" s="405"/>
      <c r="N190" s="405">
        <f aca="true" t="shared" si="0" ref="N190:N197">ROUND(L190*K190,2)</f>
        <v>7700</v>
      </c>
      <c r="O190" s="405"/>
      <c r="P190" s="405"/>
      <c r="Q190" s="405"/>
      <c r="R190" s="132"/>
      <c r="T190" s="133"/>
      <c r="U190" s="30" t="s">
        <v>39</v>
      </c>
      <c r="V190" s="134">
        <v>0</v>
      </c>
      <c r="W190" s="134">
        <f aca="true" t="shared" si="1" ref="W190:W197">V190*K190</f>
        <v>0</v>
      </c>
      <c r="X190" s="134">
        <v>0.051</v>
      </c>
      <c r="Y190" s="134">
        <f aca="true" t="shared" si="2" ref="Y190:Y197">X190*K190</f>
        <v>0.051</v>
      </c>
      <c r="Z190" s="134">
        <v>0</v>
      </c>
      <c r="AA190" s="135">
        <f aca="true" t="shared" si="3" ref="AA190:AA197">Z190*K190</f>
        <v>0</v>
      </c>
      <c r="AR190" s="10" t="s">
        <v>200</v>
      </c>
      <c r="AT190" s="10" t="s">
        <v>175</v>
      </c>
      <c r="AU190" s="10" t="s">
        <v>139</v>
      </c>
      <c r="AY190" s="10" t="s">
        <v>133</v>
      </c>
      <c r="BE190" s="136">
        <f aca="true" t="shared" si="4" ref="BE190:BE197">IF(U190="základní",N190,0)</f>
        <v>0</v>
      </c>
      <c r="BF190" s="136">
        <f aca="true" t="shared" si="5" ref="BF190:BF197">IF(U190="snížená",N190,0)</f>
        <v>7700</v>
      </c>
      <c r="BG190" s="136">
        <f aca="true" t="shared" si="6" ref="BG190:BG197">IF(U190="zákl. přenesená",N190,0)</f>
        <v>0</v>
      </c>
      <c r="BH190" s="136">
        <f aca="true" t="shared" si="7" ref="BH190:BH197">IF(U190="sníž. přenesená",N190,0)</f>
        <v>0</v>
      </c>
      <c r="BI190" s="136">
        <f aca="true" t="shared" si="8" ref="BI190:BI197">IF(U190="nulová",N190,0)</f>
        <v>0</v>
      </c>
      <c r="BJ190" s="10" t="s">
        <v>139</v>
      </c>
      <c r="BK190" s="136">
        <f aca="true" t="shared" si="9" ref="BK190:BK197">ROUND(L190*K190,2)</f>
        <v>7700</v>
      </c>
      <c r="BL190" s="10" t="s">
        <v>192</v>
      </c>
      <c r="BM190" s="10" t="s">
        <v>441</v>
      </c>
    </row>
    <row r="191" spans="2:65" s="22" customFormat="1" ht="25.5" customHeight="1">
      <c r="B191" s="127"/>
      <c r="C191" s="128" t="s">
        <v>279</v>
      </c>
      <c r="D191" s="128" t="s">
        <v>134</v>
      </c>
      <c r="E191" s="129" t="s">
        <v>442</v>
      </c>
      <c r="F191" s="398" t="s">
        <v>443</v>
      </c>
      <c r="G191" s="398"/>
      <c r="H191" s="398"/>
      <c r="I191" s="398"/>
      <c r="J191" s="130" t="s">
        <v>234</v>
      </c>
      <c r="K191" s="131">
        <v>1</v>
      </c>
      <c r="L191" s="399">
        <v>2650</v>
      </c>
      <c r="M191" s="399"/>
      <c r="N191" s="399">
        <f t="shared" si="0"/>
        <v>2650</v>
      </c>
      <c r="O191" s="399"/>
      <c r="P191" s="399"/>
      <c r="Q191" s="399"/>
      <c r="R191" s="132"/>
      <c r="T191" s="133"/>
      <c r="U191" s="30" t="s">
        <v>39</v>
      </c>
      <c r="V191" s="134">
        <v>7.36</v>
      </c>
      <c r="W191" s="134">
        <f t="shared" si="1"/>
        <v>7.36</v>
      </c>
      <c r="X191" s="134">
        <v>0.00092</v>
      </c>
      <c r="Y191" s="134">
        <f t="shared" si="2"/>
        <v>0.00092</v>
      </c>
      <c r="Z191" s="134">
        <v>0</v>
      </c>
      <c r="AA191" s="135">
        <f t="shared" si="3"/>
        <v>0</v>
      </c>
      <c r="AR191" s="10" t="s">
        <v>192</v>
      </c>
      <c r="AT191" s="10" t="s">
        <v>134</v>
      </c>
      <c r="AU191" s="10" t="s">
        <v>139</v>
      </c>
      <c r="AY191" s="10" t="s">
        <v>133</v>
      </c>
      <c r="BE191" s="136">
        <f t="shared" si="4"/>
        <v>0</v>
      </c>
      <c r="BF191" s="136">
        <f t="shared" si="5"/>
        <v>2650</v>
      </c>
      <c r="BG191" s="136">
        <f t="shared" si="6"/>
        <v>0</v>
      </c>
      <c r="BH191" s="136">
        <f t="shared" si="7"/>
        <v>0</v>
      </c>
      <c r="BI191" s="136">
        <f t="shared" si="8"/>
        <v>0</v>
      </c>
      <c r="BJ191" s="10" t="s">
        <v>139</v>
      </c>
      <c r="BK191" s="136">
        <f t="shared" si="9"/>
        <v>2650</v>
      </c>
      <c r="BL191" s="10" t="s">
        <v>192</v>
      </c>
      <c r="BM191" s="10" t="s">
        <v>444</v>
      </c>
    </row>
    <row r="192" spans="2:65" s="22" customFormat="1" ht="16.5" customHeight="1">
      <c r="B192" s="127"/>
      <c r="C192" s="145" t="s">
        <v>200</v>
      </c>
      <c r="D192" s="145" t="s">
        <v>175</v>
      </c>
      <c r="E192" s="146" t="s">
        <v>445</v>
      </c>
      <c r="F192" s="404" t="s">
        <v>446</v>
      </c>
      <c r="G192" s="404"/>
      <c r="H192" s="404"/>
      <c r="I192" s="404"/>
      <c r="J192" s="147" t="s">
        <v>234</v>
      </c>
      <c r="K192" s="148">
        <v>1</v>
      </c>
      <c r="L192" s="405">
        <v>12000</v>
      </c>
      <c r="M192" s="405"/>
      <c r="N192" s="405">
        <f t="shared" si="0"/>
        <v>12000</v>
      </c>
      <c r="O192" s="405"/>
      <c r="P192" s="405"/>
      <c r="Q192" s="405"/>
      <c r="R192" s="132"/>
      <c r="T192" s="133"/>
      <c r="U192" s="30" t="s">
        <v>39</v>
      </c>
      <c r="V192" s="134">
        <v>0</v>
      </c>
      <c r="W192" s="134">
        <f t="shared" si="1"/>
        <v>0</v>
      </c>
      <c r="X192" s="134">
        <v>0.028</v>
      </c>
      <c r="Y192" s="134">
        <f t="shared" si="2"/>
        <v>0.028</v>
      </c>
      <c r="Z192" s="134">
        <v>0</v>
      </c>
      <c r="AA192" s="135">
        <f t="shared" si="3"/>
        <v>0</v>
      </c>
      <c r="AR192" s="10" t="s">
        <v>200</v>
      </c>
      <c r="AT192" s="10" t="s">
        <v>175</v>
      </c>
      <c r="AU192" s="10" t="s">
        <v>139</v>
      </c>
      <c r="AY192" s="10" t="s">
        <v>133</v>
      </c>
      <c r="BE192" s="136">
        <f t="shared" si="4"/>
        <v>0</v>
      </c>
      <c r="BF192" s="136">
        <f t="shared" si="5"/>
        <v>12000</v>
      </c>
      <c r="BG192" s="136">
        <f t="shared" si="6"/>
        <v>0</v>
      </c>
      <c r="BH192" s="136">
        <f t="shared" si="7"/>
        <v>0</v>
      </c>
      <c r="BI192" s="136">
        <f t="shared" si="8"/>
        <v>0</v>
      </c>
      <c r="BJ192" s="10" t="s">
        <v>139</v>
      </c>
      <c r="BK192" s="136">
        <f t="shared" si="9"/>
        <v>12000</v>
      </c>
      <c r="BL192" s="10" t="s">
        <v>192</v>
      </c>
      <c r="BM192" s="10" t="s">
        <v>447</v>
      </c>
    </row>
    <row r="193" spans="2:65" s="22" customFormat="1" ht="16.5" customHeight="1">
      <c r="B193" s="127"/>
      <c r="C193" s="128" t="s">
        <v>288</v>
      </c>
      <c r="D193" s="128" t="s">
        <v>134</v>
      </c>
      <c r="E193" s="129" t="s">
        <v>448</v>
      </c>
      <c r="F193" s="398" t="s">
        <v>449</v>
      </c>
      <c r="G193" s="398"/>
      <c r="H193" s="398"/>
      <c r="I193" s="398"/>
      <c r="J193" s="130" t="s">
        <v>234</v>
      </c>
      <c r="K193" s="131">
        <v>1</v>
      </c>
      <c r="L193" s="399">
        <v>191</v>
      </c>
      <c r="M193" s="399"/>
      <c r="N193" s="399">
        <f t="shared" si="0"/>
        <v>191</v>
      </c>
      <c r="O193" s="399"/>
      <c r="P193" s="399"/>
      <c r="Q193" s="399"/>
      <c r="R193" s="132"/>
      <c r="T193" s="133"/>
      <c r="U193" s="30" t="s">
        <v>39</v>
      </c>
      <c r="V193" s="134">
        <v>0.542</v>
      </c>
      <c r="W193" s="134">
        <f t="shared" si="1"/>
        <v>0.542</v>
      </c>
      <c r="X193" s="134">
        <v>0</v>
      </c>
      <c r="Y193" s="134">
        <f t="shared" si="2"/>
        <v>0</v>
      </c>
      <c r="Z193" s="134">
        <v>0</v>
      </c>
      <c r="AA193" s="135">
        <f t="shared" si="3"/>
        <v>0</v>
      </c>
      <c r="AR193" s="10" t="s">
        <v>192</v>
      </c>
      <c r="AT193" s="10" t="s">
        <v>134</v>
      </c>
      <c r="AU193" s="10" t="s">
        <v>139</v>
      </c>
      <c r="AY193" s="10" t="s">
        <v>133</v>
      </c>
      <c r="BE193" s="136">
        <f t="shared" si="4"/>
        <v>0</v>
      </c>
      <c r="BF193" s="136">
        <f t="shared" si="5"/>
        <v>191</v>
      </c>
      <c r="BG193" s="136">
        <f t="shared" si="6"/>
        <v>0</v>
      </c>
      <c r="BH193" s="136">
        <f t="shared" si="7"/>
        <v>0</v>
      </c>
      <c r="BI193" s="136">
        <f t="shared" si="8"/>
        <v>0</v>
      </c>
      <c r="BJ193" s="10" t="s">
        <v>139</v>
      </c>
      <c r="BK193" s="136">
        <f t="shared" si="9"/>
        <v>191</v>
      </c>
      <c r="BL193" s="10" t="s">
        <v>192</v>
      </c>
      <c r="BM193" s="10" t="s">
        <v>450</v>
      </c>
    </row>
    <row r="194" spans="2:65" s="22" customFormat="1" ht="25.5" customHeight="1">
      <c r="B194" s="127"/>
      <c r="C194" s="145" t="s">
        <v>292</v>
      </c>
      <c r="D194" s="145" t="s">
        <v>175</v>
      </c>
      <c r="E194" s="146" t="s">
        <v>451</v>
      </c>
      <c r="F194" s="404" t="s">
        <v>452</v>
      </c>
      <c r="G194" s="404"/>
      <c r="H194" s="404"/>
      <c r="I194" s="404"/>
      <c r="J194" s="147" t="s">
        <v>234</v>
      </c>
      <c r="K194" s="148">
        <v>1</v>
      </c>
      <c r="L194" s="405">
        <v>146</v>
      </c>
      <c r="M194" s="405"/>
      <c r="N194" s="405">
        <f t="shared" si="0"/>
        <v>146</v>
      </c>
      <c r="O194" s="405"/>
      <c r="P194" s="405"/>
      <c r="Q194" s="405"/>
      <c r="R194" s="132"/>
      <c r="T194" s="133"/>
      <c r="U194" s="30" t="s">
        <v>39</v>
      </c>
      <c r="V194" s="134">
        <v>0</v>
      </c>
      <c r="W194" s="134">
        <f t="shared" si="1"/>
        <v>0</v>
      </c>
      <c r="X194" s="134">
        <v>0.0004</v>
      </c>
      <c r="Y194" s="134">
        <f t="shared" si="2"/>
        <v>0.0004</v>
      </c>
      <c r="Z194" s="134">
        <v>0</v>
      </c>
      <c r="AA194" s="135">
        <f t="shared" si="3"/>
        <v>0</v>
      </c>
      <c r="AR194" s="10" t="s">
        <v>200</v>
      </c>
      <c r="AT194" s="10" t="s">
        <v>175</v>
      </c>
      <c r="AU194" s="10" t="s">
        <v>139</v>
      </c>
      <c r="AY194" s="10" t="s">
        <v>133</v>
      </c>
      <c r="BE194" s="136">
        <f t="shared" si="4"/>
        <v>0</v>
      </c>
      <c r="BF194" s="136">
        <f t="shared" si="5"/>
        <v>146</v>
      </c>
      <c r="BG194" s="136">
        <f t="shared" si="6"/>
        <v>0</v>
      </c>
      <c r="BH194" s="136">
        <f t="shared" si="7"/>
        <v>0</v>
      </c>
      <c r="BI194" s="136">
        <f t="shared" si="8"/>
        <v>0</v>
      </c>
      <c r="BJ194" s="10" t="s">
        <v>139</v>
      </c>
      <c r="BK194" s="136">
        <f t="shared" si="9"/>
        <v>146</v>
      </c>
      <c r="BL194" s="10" t="s">
        <v>192</v>
      </c>
      <c r="BM194" s="10" t="s">
        <v>453</v>
      </c>
    </row>
    <row r="195" spans="2:65" s="22" customFormat="1" ht="16.5" customHeight="1">
      <c r="B195" s="127"/>
      <c r="C195" s="145" t="s">
        <v>297</v>
      </c>
      <c r="D195" s="145" t="s">
        <v>175</v>
      </c>
      <c r="E195" s="146" t="s">
        <v>454</v>
      </c>
      <c r="F195" s="404" t="s">
        <v>455</v>
      </c>
      <c r="G195" s="404"/>
      <c r="H195" s="404"/>
      <c r="I195" s="404"/>
      <c r="J195" s="147" t="s">
        <v>234</v>
      </c>
      <c r="K195" s="148">
        <v>1</v>
      </c>
      <c r="L195" s="405">
        <v>176</v>
      </c>
      <c r="M195" s="405"/>
      <c r="N195" s="405">
        <f t="shared" si="0"/>
        <v>176</v>
      </c>
      <c r="O195" s="405"/>
      <c r="P195" s="405"/>
      <c r="Q195" s="405"/>
      <c r="R195" s="132"/>
      <c r="T195" s="133"/>
      <c r="U195" s="30" t="s">
        <v>39</v>
      </c>
      <c r="V195" s="134">
        <v>0</v>
      </c>
      <c r="W195" s="134">
        <f t="shared" si="1"/>
        <v>0</v>
      </c>
      <c r="X195" s="134">
        <v>0.00015</v>
      </c>
      <c r="Y195" s="134">
        <f t="shared" si="2"/>
        <v>0.00015</v>
      </c>
      <c r="Z195" s="134">
        <v>0</v>
      </c>
      <c r="AA195" s="135">
        <f t="shared" si="3"/>
        <v>0</v>
      </c>
      <c r="AR195" s="10" t="s">
        <v>200</v>
      </c>
      <c r="AT195" s="10" t="s">
        <v>175</v>
      </c>
      <c r="AU195" s="10" t="s">
        <v>139</v>
      </c>
      <c r="AY195" s="10" t="s">
        <v>133</v>
      </c>
      <c r="BE195" s="136">
        <f t="shared" si="4"/>
        <v>0</v>
      </c>
      <c r="BF195" s="136">
        <f t="shared" si="5"/>
        <v>176</v>
      </c>
      <c r="BG195" s="136">
        <f t="shared" si="6"/>
        <v>0</v>
      </c>
      <c r="BH195" s="136">
        <f t="shared" si="7"/>
        <v>0</v>
      </c>
      <c r="BI195" s="136">
        <f t="shared" si="8"/>
        <v>0</v>
      </c>
      <c r="BJ195" s="10" t="s">
        <v>139</v>
      </c>
      <c r="BK195" s="136">
        <f t="shared" si="9"/>
        <v>176</v>
      </c>
      <c r="BL195" s="10" t="s">
        <v>192</v>
      </c>
      <c r="BM195" s="10" t="s">
        <v>456</v>
      </c>
    </row>
    <row r="196" spans="2:65" s="22" customFormat="1" ht="16.5" customHeight="1">
      <c r="B196" s="127"/>
      <c r="C196" s="145" t="s">
        <v>301</v>
      </c>
      <c r="D196" s="145" t="s">
        <v>175</v>
      </c>
      <c r="E196" s="146" t="s">
        <v>457</v>
      </c>
      <c r="F196" s="404" t="s">
        <v>458</v>
      </c>
      <c r="G196" s="404"/>
      <c r="H196" s="404"/>
      <c r="I196" s="404"/>
      <c r="J196" s="147" t="s">
        <v>234</v>
      </c>
      <c r="K196" s="148">
        <v>1</v>
      </c>
      <c r="L196" s="405">
        <v>1780</v>
      </c>
      <c r="M196" s="405"/>
      <c r="N196" s="405">
        <f t="shared" si="0"/>
        <v>1780</v>
      </c>
      <c r="O196" s="405"/>
      <c r="P196" s="405"/>
      <c r="Q196" s="405"/>
      <c r="R196" s="132"/>
      <c r="T196" s="133"/>
      <c r="U196" s="30" t="s">
        <v>39</v>
      </c>
      <c r="V196" s="134">
        <v>0</v>
      </c>
      <c r="W196" s="134">
        <f t="shared" si="1"/>
        <v>0</v>
      </c>
      <c r="X196" s="134">
        <v>0.0022</v>
      </c>
      <c r="Y196" s="134">
        <f t="shared" si="2"/>
        <v>0.0022</v>
      </c>
      <c r="Z196" s="134">
        <v>0</v>
      </c>
      <c r="AA196" s="135">
        <f t="shared" si="3"/>
        <v>0</v>
      </c>
      <c r="AR196" s="10" t="s">
        <v>200</v>
      </c>
      <c r="AT196" s="10" t="s">
        <v>175</v>
      </c>
      <c r="AU196" s="10" t="s">
        <v>139</v>
      </c>
      <c r="AY196" s="10" t="s">
        <v>133</v>
      </c>
      <c r="BE196" s="136">
        <f t="shared" si="4"/>
        <v>0</v>
      </c>
      <c r="BF196" s="136">
        <f t="shared" si="5"/>
        <v>1780</v>
      </c>
      <c r="BG196" s="136">
        <f t="shared" si="6"/>
        <v>0</v>
      </c>
      <c r="BH196" s="136">
        <f t="shared" si="7"/>
        <v>0</v>
      </c>
      <c r="BI196" s="136">
        <f t="shared" si="8"/>
        <v>0</v>
      </c>
      <c r="BJ196" s="10" t="s">
        <v>139</v>
      </c>
      <c r="BK196" s="136">
        <f t="shared" si="9"/>
        <v>1780</v>
      </c>
      <c r="BL196" s="10" t="s">
        <v>192</v>
      </c>
      <c r="BM196" s="10" t="s">
        <v>459</v>
      </c>
    </row>
    <row r="197" spans="2:65" s="22" customFormat="1" ht="25.5" customHeight="1">
      <c r="B197" s="127"/>
      <c r="C197" s="128" t="s">
        <v>306</v>
      </c>
      <c r="D197" s="128" t="s">
        <v>134</v>
      </c>
      <c r="E197" s="129" t="s">
        <v>460</v>
      </c>
      <c r="F197" s="398" t="s">
        <v>461</v>
      </c>
      <c r="G197" s="398"/>
      <c r="H197" s="398"/>
      <c r="I197" s="398"/>
      <c r="J197" s="130" t="s">
        <v>234</v>
      </c>
      <c r="K197" s="131">
        <v>1</v>
      </c>
      <c r="L197" s="399">
        <v>22.6</v>
      </c>
      <c r="M197" s="399"/>
      <c r="N197" s="399">
        <f t="shared" si="0"/>
        <v>22.6</v>
      </c>
      <c r="O197" s="399"/>
      <c r="P197" s="399"/>
      <c r="Q197" s="399"/>
      <c r="R197" s="132"/>
      <c r="T197" s="133"/>
      <c r="U197" s="30" t="s">
        <v>39</v>
      </c>
      <c r="V197" s="134">
        <v>0.05</v>
      </c>
      <c r="W197" s="134">
        <f t="shared" si="1"/>
        <v>0.05</v>
      </c>
      <c r="X197" s="134">
        <v>0</v>
      </c>
      <c r="Y197" s="134">
        <f t="shared" si="2"/>
        <v>0</v>
      </c>
      <c r="Z197" s="134">
        <v>0.024</v>
      </c>
      <c r="AA197" s="135">
        <f t="shared" si="3"/>
        <v>0.024</v>
      </c>
      <c r="AR197" s="10" t="s">
        <v>192</v>
      </c>
      <c r="AT197" s="10" t="s">
        <v>134</v>
      </c>
      <c r="AU197" s="10" t="s">
        <v>139</v>
      </c>
      <c r="AY197" s="10" t="s">
        <v>133</v>
      </c>
      <c r="BE197" s="136">
        <f t="shared" si="4"/>
        <v>0</v>
      </c>
      <c r="BF197" s="136">
        <f t="shared" si="5"/>
        <v>22.6</v>
      </c>
      <c r="BG197" s="136">
        <f t="shared" si="6"/>
        <v>0</v>
      </c>
      <c r="BH197" s="136">
        <f t="shared" si="7"/>
        <v>0</v>
      </c>
      <c r="BI197" s="136">
        <f t="shared" si="8"/>
        <v>0</v>
      </c>
      <c r="BJ197" s="10" t="s">
        <v>139</v>
      </c>
      <c r="BK197" s="136">
        <f t="shared" si="9"/>
        <v>22.6</v>
      </c>
      <c r="BL197" s="10" t="s">
        <v>192</v>
      </c>
      <c r="BM197" s="10" t="s">
        <v>462</v>
      </c>
    </row>
    <row r="198" spans="2:51" s="138" customFormat="1" ht="16.5" customHeight="1">
      <c r="B198" s="139"/>
      <c r="E198" s="140"/>
      <c r="F198" s="397" t="s">
        <v>463</v>
      </c>
      <c r="G198" s="397"/>
      <c r="H198" s="397"/>
      <c r="I198" s="397"/>
      <c r="K198" s="141">
        <v>1</v>
      </c>
      <c r="R198" s="142"/>
      <c r="T198" s="143"/>
      <c r="AA198" s="144"/>
      <c r="AT198" s="140" t="s">
        <v>144</v>
      </c>
      <c r="AU198" s="140" t="s">
        <v>139</v>
      </c>
      <c r="AV198" s="138" t="s">
        <v>139</v>
      </c>
      <c r="AW198" s="138" t="s">
        <v>30</v>
      </c>
      <c r="AX198" s="138" t="s">
        <v>78</v>
      </c>
      <c r="AY198" s="140" t="s">
        <v>133</v>
      </c>
    </row>
    <row r="199" spans="2:65" s="22" customFormat="1" ht="38.25" customHeight="1">
      <c r="B199" s="127"/>
      <c r="C199" s="128" t="s">
        <v>310</v>
      </c>
      <c r="D199" s="128" t="s">
        <v>134</v>
      </c>
      <c r="E199" s="129" t="s">
        <v>464</v>
      </c>
      <c r="F199" s="398" t="s">
        <v>465</v>
      </c>
      <c r="G199" s="398"/>
      <c r="H199" s="398"/>
      <c r="I199" s="398"/>
      <c r="J199" s="130" t="s">
        <v>234</v>
      </c>
      <c r="K199" s="131">
        <v>1</v>
      </c>
      <c r="L199" s="399">
        <v>163</v>
      </c>
      <c r="M199" s="399"/>
      <c r="N199" s="399">
        <f>ROUND(L199*K199,2)</f>
        <v>163</v>
      </c>
      <c r="O199" s="399"/>
      <c r="P199" s="399"/>
      <c r="Q199" s="399"/>
      <c r="R199" s="132"/>
      <c r="T199" s="133"/>
      <c r="U199" s="30" t="s">
        <v>39</v>
      </c>
      <c r="V199" s="134">
        <v>0.464</v>
      </c>
      <c r="W199" s="134">
        <f>V199*K199</f>
        <v>0.464</v>
      </c>
      <c r="X199" s="134">
        <v>0</v>
      </c>
      <c r="Y199" s="134">
        <f>X199*K199</f>
        <v>0</v>
      </c>
      <c r="Z199" s="134">
        <v>0</v>
      </c>
      <c r="AA199" s="135">
        <f>Z199*K199</f>
        <v>0</v>
      </c>
      <c r="AR199" s="10" t="s">
        <v>192</v>
      </c>
      <c r="AT199" s="10" t="s">
        <v>134</v>
      </c>
      <c r="AU199" s="10" t="s">
        <v>139</v>
      </c>
      <c r="AY199" s="10" t="s">
        <v>133</v>
      </c>
      <c r="BE199" s="136">
        <f>IF(U199="základní",N199,0)</f>
        <v>0</v>
      </c>
      <c r="BF199" s="136">
        <f>IF(U199="snížená",N199,0)</f>
        <v>163</v>
      </c>
      <c r="BG199" s="136">
        <f>IF(U199="zákl. přenesená",N199,0)</f>
        <v>0</v>
      </c>
      <c r="BH199" s="136">
        <f>IF(U199="sníž. přenesená",N199,0)</f>
        <v>0</v>
      </c>
      <c r="BI199" s="136">
        <f>IF(U199="nulová",N199,0)</f>
        <v>0</v>
      </c>
      <c r="BJ199" s="10" t="s">
        <v>139</v>
      </c>
      <c r="BK199" s="136">
        <f>ROUND(L199*K199,2)</f>
        <v>163</v>
      </c>
      <c r="BL199" s="10" t="s">
        <v>192</v>
      </c>
      <c r="BM199" s="10" t="s">
        <v>466</v>
      </c>
    </row>
    <row r="200" spans="2:51" s="138" customFormat="1" ht="16.5" customHeight="1">
      <c r="B200" s="139"/>
      <c r="E200" s="140"/>
      <c r="F200" s="397" t="s">
        <v>78</v>
      </c>
      <c r="G200" s="397"/>
      <c r="H200" s="397"/>
      <c r="I200" s="397"/>
      <c r="K200" s="141">
        <v>1</v>
      </c>
      <c r="R200" s="142"/>
      <c r="T200" s="143"/>
      <c r="AA200" s="144"/>
      <c r="AT200" s="140" t="s">
        <v>144</v>
      </c>
      <c r="AU200" s="140" t="s">
        <v>139</v>
      </c>
      <c r="AV200" s="138" t="s">
        <v>139</v>
      </c>
      <c r="AW200" s="138" t="s">
        <v>30</v>
      </c>
      <c r="AX200" s="138" t="s">
        <v>78</v>
      </c>
      <c r="AY200" s="140" t="s">
        <v>133</v>
      </c>
    </row>
    <row r="201" spans="2:65" s="22" customFormat="1" ht="25.5" customHeight="1">
      <c r="B201" s="127"/>
      <c r="C201" s="145" t="s">
        <v>314</v>
      </c>
      <c r="D201" s="145" t="s">
        <v>175</v>
      </c>
      <c r="E201" s="146" t="s">
        <v>467</v>
      </c>
      <c r="F201" s="404" t="s">
        <v>468</v>
      </c>
      <c r="G201" s="404"/>
      <c r="H201" s="404"/>
      <c r="I201" s="404"/>
      <c r="J201" s="147" t="s">
        <v>172</v>
      </c>
      <c r="K201" s="148">
        <v>1.2</v>
      </c>
      <c r="L201" s="405">
        <v>328</v>
      </c>
      <c r="M201" s="405"/>
      <c r="N201" s="405">
        <f>ROUND(L201*K201,2)</f>
        <v>393.6</v>
      </c>
      <c r="O201" s="405"/>
      <c r="P201" s="405"/>
      <c r="Q201" s="405"/>
      <c r="R201" s="132"/>
      <c r="T201" s="133"/>
      <c r="U201" s="30" t="s">
        <v>39</v>
      </c>
      <c r="V201" s="134">
        <v>0</v>
      </c>
      <c r="W201" s="134">
        <f>V201*K201</f>
        <v>0</v>
      </c>
      <c r="X201" s="134">
        <v>0.004</v>
      </c>
      <c r="Y201" s="134">
        <f>X201*K201</f>
        <v>0.0048</v>
      </c>
      <c r="Z201" s="134">
        <v>0</v>
      </c>
      <c r="AA201" s="135">
        <f>Z201*K201</f>
        <v>0</v>
      </c>
      <c r="AR201" s="10" t="s">
        <v>200</v>
      </c>
      <c r="AT201" s="10" t="s">
        <v>175</v>
      </c>
      <c r="AU201" s="10" t="s">
        <v>139</v>
      </c>
      <c r="AY201" s="10" t="s">
        <v>133</v>
      </c>
      <c r="BE201" s="136">
        <f>IF(U201="základní",N201,0)</f>
        <v>0</v>
      </c>
      <c r="BF201" s="136">
        <f>IF(U201="snížená",N201,0)</f>
        <v>393.6</v>
      </c>
      <c r="BG201" s="136">
        <f>IF(U201="zákl. přenesená",N201,0)</f>
        <v>0</v>
      </c>
      <c r="BH201" s="136">
        <f>IF(U201="sníž. přenesená",N201,0)</f>
        <v>0</v>
      </c>
      <c r="BI201" s="136">
        <f>IF(U201="nulová",N201,0)</f>
        <v>0</v>
      </c>
      <c r="BJ201" s="10" t="s">
        <v>139</v>
      </c>
      <c r="BK201" s="136">
        <f>ROUND(L201*K201,2)</f>
        <v>393.6</v>
      </c>
      <c r="BL201" s="10" t="s">
        <v>192</v>
      </c>
      <c r="BM201" s="10" t="s">
        <v>469</v>
      </c>
    </row>
    <row r="202" spans="2:65" s="22" customFormat="1" ht="25.5" customHeight="1">
      <c r="B202" s="127"/>
      <c r="C202" s="128" t="s">
        <v>470</v>
      </c>
      <c r="D202" s="128" t="s">
        <v>134</v>
      </c>
      <c r="E202" s="129" t="s">
        <v>255</v>
      </c>
      <c r="F202" s="398" t="s">
        <v>256</v>
      </c>
      <c r="G202" s="398"/>
      <c r="H202" s="398"/>
      <c r="I202" s="398"/>
      <c r="J202" s="130" t="s">
        <v>183</v>
      </c>
      <c r="K202" s="131">
        <v>0.088</v>
      </c>
      <c r="L202" s="399">
        <v>709</v>
      </c>
      <c r="M202" s="399"/>
      <c r="N202" s="399">
        <f>ROUND(L202*K202,2)</f>
        <v>62.39</v>
      </c>
      <c r="O202" s="399"/>
      <c r="P202" s="399"/>
      <c r="Q202" s="399"/>
      <c r="R202" s="132"/>
      <c r="T202" s="133"/>
      <c r="U202" s="30" t="s">
        <v>39</v>
      </c>
      <c r="V202" s="134">
        <v>2.255</v>
      </c>
      <c r="W202" s="134">
        <f>V202*K202</f>
        <v>0.19843999999999998</v>
      </c>
      <c r="X202" s="134">
        <v>0</v>
      </c>
      <c r="Y202" s="134">
        <f>X202*K202</f>
        <v>0</v>
      </c>
      <c r="Z202" s="134">
        <v>0</v>
      </c>
      <c r="AA202" s="135">
        <f>Z202*K202</f>
        <v>0</v>
      </c>
      <c r="AR202" s="10" t="s">
        <v>192</v>
      </c>
      <c r="AT202" s="10" t="s">
        <v>134</v>
      </c>
      <c r="AU202" s="10" t="s">
        <v>139</v>
      </c>
      <c r="AY202" s="10" t="s">
        <v>133</v>
      </c>
      <c r="BE202" s="136">
        <f>IF(U202="základní",N202,0)</f>
        <v>0</v>
      </c>
      <c r="BF202" s="136">
        <f>IF(U202="snížená",N202,0)</f>
        <v>62.39</v>
      </c>
      <c r="BG202" s="136">
        <f>IF(U202="zákl. přenesená",N202,0)</f>
        <v>0</v>
      </c>
      <c r="BH202" s="136">
        <f>IF(U202="sníž. přenesená",N202,0)</f>
        <v>0</v>
      </c>
      <c r="BI202" s="136">
        <f>IF(U202="nulová",N202,0)</f>
        <v>0</v>
      </c>
      <c r="BJ202" s="10" t="s">
        <v>139</v>
      </c>
      <c r="BK202" s="136">
        <f>ROUND(L202*K202,2)</f>
        <v>62.39</v>
      </c>
      <c r="BL202" s="10" t="s">
        <v>192</v>
      </c>
      <c r="BM202" s="10" t="s">
        <v>471</v>
      </c>
    </row>
    <row r="203" spans="2:63" s="116" customFormat="1" ht="29.85" customHeight="1">
      <c r="B203" s="117"/>
      <c r="D203" s="126" t="s">
        <v>116</v>
      </c>
      <c r="E203" s="126"/>
      <c r="F203" s="126"/>
      <c r="G203" s="126"/>
      <c r="H203" s="126"/>
      <c r="I203" s="126"/>
      <c r="J203" s="126"/>
      <c r="K203" s="126"/>
      <c r="L203" s="126"/>
      <c r="M203" s="126"/>
      <c r="N203" s="403">
        <f>BK203</f>
        <v>2044.23</v>
      </c>
      <c r="O203" s="403"/>
      <c r="P203" s="403"/>
      <c r="Q203" s="403"/>
      <c r="R203" s="119"/>
      <c r="T203" s="120"/>
      <c r="W203" s="121">
        <f>SUM(W204:W228)</f>
        <v>3.961614</v>
      </c>
      <c r="Y203" s="121">
        <f>SUM(Y204:Y228)</f>
        <v>0.0029594400000000002</v>
      </c>
      <c r="AA203" s="122">
        <f>SUM(AA204:AA228)</f>
        <v>0</v>
      </c>
      <c r="AR203" s="123" t="s">
        <v>139</v>
      </c>
      <c r="AT203" s="124" t="s">
        <v>71</v>
      </c>
      <c r="AU203" s="124" t="s">
        <v>78</v>
      </c>
      <c r="AY203" s="123" t="s">
        <v>133</v>
      </c>
      <c r="BK203" s="125">
        <f>SUM(BK204:BK228)</f>
        <v>2044.23</v>
      </c>
    </row>
    <row r="204" spans="2:65" s="22" customFormat="1" ht="25.5" customHeight="1">
      <c r="B204" s="127"/>
      <c r="C204" s="128" t="s">
        <v>472</v>
      </c>
      <c r="D204" s="128" t="s">
        <v>134</v>
      </c>
      <c r="E204" s="129" t="s">
        <v>473</v>
      </c>
      <c r="F204" s="398" t="s">
        <v>474</v>
      </c>
      <c r="G204" s="398"/>
      <c r="H204" s="398"/>
      <c r="I204" s="398"/>
      <c r="J204" s="130" t="s">
        <v>137</v>
      </c>
      <c r="K204" s="131">
        <v>6.726</v>
      </c>
      <c r="L204" s="399">
        <v>43.8</v>
      </c>
      <c r="M204" s="399"/>
      <c r="N204" s="399">
        <f>ROUND(L204*K204,2)</f>
        <v>294.6</v>
      </c>
      <c r="O204" s="399"/>
      <c r="P204" s="399"/>
      <c r="Q204" s="399"/>
      <c r="R204" s="132"/>
      <c r="T204" s="133"/>
      <c r="U204" s="30" t="s">
        <v>39</v>
      </c>
      <c r="V204" s="134">
        <v>0.116</v>
      </c>
      <c r="W204" s="134">
        <f>V204*K204</f>
        <v>0.780216</v>
      </c>
      <c r="X204" s="134">
        <v>2E-05</v>
      </c>
      <c r="Y204" s="134">
        <f>X204*K204</f>
        <v>0.00013452</v>
      </c>
      <c r="Z204" s="134">
        <v>0</v>
      </c>
      <c r="AA204" s="135">
        <f>Z204*K204</f>
        <v>0</v>
      </c>
      <c r="AR204" s="10" t="s">
        <v>192</v>
      </c>
      <c r="AT204" s="10" t="s">
        <v>134</v>
      </c>
      <c r="AU204" s="10" t="s">
        <v>139</v>
      </c>
      <c r="AY204" s="10" t="s">
        <v>133</v>
      </c>
      <c r="BE204" s="136">
        <f>IF(U204="základní",N204,0)</f>
        <v>0</v>
      </c>
      <c r="BF204" s="136">
        <f>IF(U204="snížená",N204,0)</f>
        <v>294.6</v>
      </c>
      <c r="BG204" s="136">
        <f>IF(U204="zákl. přenesená",N204,0)</f>
        <v>0</v>
      </c>
      <c r="BH204" s="136">
        <f>IF(U204="sníž. přenesená",N204,0)</f>
        <v>0</v>
      </c>
      <c r="BI204" s="136">
        <f>IF(U204="nulová",N204,0)</f>
        <v>0</v>
      </c>
      <c r="BJ204" s="10" t="s">
        <v>139</v>
      </c>
      <c r="BK204" s="136">
        <f>ROUND(L204*K204,2)</f>
        <v>294.6</v>
      </c>
      <c r="BL204" s="10" t="s">
        <v>192</v>
      </c>
      <c r="BM204" s="10" t="s">
        <v>475</v>
      </c>
    </row>
    <row r="205" spans="2:51" s="138" customFormat="1" ht="16.5" customHeight="1">
      <c r="B205" s="139"/>
      <c r="E205" s="140"/>
      <c r="F205" s="397" t="s">
        <v>476</v>
      </c>
      <c r="G205" s="397"/>
      <c r="H205" s="397"/>
      <c r="I205" s="397"/>
      <c r="K205" s="141">
        <v>3.546</v>
      </c>
      <c r="R205" s="142"/>
      <c r="T205" s="143"/>
      <c r="AA205" s="144"/>
      <c r="AT205" s="140" t="s">
        <v>144</v>
      </c>
      <c r="AU205" s="140" t="s">
        <v>139</v>
      </c>
      <c r="AV205" s="138" t="s">
        <v>139</v>
      </c>
      <c r="AW205" s="138" t="s">
        <v>30</v>
      </c>
      <c r="AX205" s="138" t="s">
        <v>72</v>
      </c>
      <c r="AY205" s="140" t="s">
        <v>133</v>
      </c>
    </row>
    <row r="206" spans="2:51" s="138" customFormat="1" ht="16.5" customHeight="1">
      <c r="B206" s="139"/>
      <c r="E206" s="140"/>
      <c r="F206" s="400" t="s">
        <v>477</v>
      </c>
      <c r="G206" s="400"/>
      <c r="H206" s="400"/>
      <c r="I206" s="400"/>
      <c r="K206" s="141">
        <v>2.88</v>
      </c>
      <c r="R206" s="142"/>
      <c r="T206" s="143"/>
      <c r="AA206" s="144"/>
      <c r="AT206" s="140" t="s">
        <v>144</v>
      </c>
      <c r="AU206" s="140" t="s">
        <v>139</v>
      </c>
      <c r="AV206" s="138" t="s">
        <v>139</v>
      </c>
      <c r="AW206" s="138" t="s">
        <v>30</v>
      </c>
      <c r="AX206" s="138" t="s">
        <v>72</v>
      </c>
      <c r="AY206" s="140" t="s">
        <v>133</v>
      </c>
    </row>
    <row r="207" spans="2:51" s="138" customFormat="1" ht="16.5" customHeight="1">
      <c r="B207" s="139"/>
      <c r="E207" s="140"/>
      <c r="F207" s="400" t="s">
        <v>478</v>
      </c>
      <c r="G207" s="400"/>
      <c r="H207" s="400"/>
      <c r="I207" s="400"/>
      <c r="K207" s="141">
        <v>0.3</v>
      </c>
      <c r="R207" s="142"/>
      <c r="T207" s="143"/>
      <c r="AA207" s="144"/>
      <c r="AT207" s="140" t="s">
        <v>144</v>
      </c>
      <c r="AU207" s="140" t="s">
        <v>139</v>
      </c>
      <c r="AV207" s="138" t="s">
        <v>139</v>
      </c>
      <c r="AW207" s="138" t="s">
        <v>30</v>
      </c>
      <c r="AX207" s="138" t="s">
        <v>72</v>
      </c>
      <c r="AY207" s="140" t="s">
        <v>133</v>
      </c>
    </row>
    <row r="208" spans="2:51" s="149" customFormat="1" ht="16.5" customHeight="1">
      <c r="B208" s="150"/>
      <c r="E208" s="151"/>
      <c r="F208" s="401" t="s">
        <v>196</v>
      </c>
      <c r="G208" s="401"/>
      <c r="H208" s="401"/>
      <c r="I208" s="401"/>
      <c r="K208" s="152">
        <v>6.726</v>
      </c>
      <c r="R208" s="153"/>
      <c r="T208" s="154"/>
      <c r="AA208" s="155"/>
      <c r="AT208" s="151" t="s">
        <v>144</v>
      </c>
      <c r="AU208" s="151" t="s">
        <v>139</v>
      </c>
      <c r="AV208" s="149" t="s">
        <v>138</v>
      </c>
      <c r="AW208" s="149" t="s">
        <v>30</v>
      </c>
      <c r="AX208" s="149" t="s">
        <v>78</v>
      </c>
      <c r="AY208" s="151" t="s">
        <v>133</v>
      </c>
    </row>
    <row r="209" spans="2:65" s="22" customFormat="1" ht="25.5" customHeight="1">
      <c r="B209" s="127"/>
      <c r="C209" s="128" t="s">
        <v>479</v>
      </c>
      <c r="D209" s="128" t="s">
        <v>134</v>
      </c>
      <c r="E209" s="129" t="s">
        <v>280</v>
      </c>
      <c r="F209" s="398" t="s">
        <v>281</v>
      </c>
      <c r="G209" s="398"/>
      <c r="H209" s="398"/>
      <c r="I209" s="398"/>
      <c r="J209" s="130" t="s">
        <v>137</v>
      </c>
      <c r="K209" s="131">
        <v>6.726</v>
      </c>
      <c r="L209" s="399">
        <v>4.93</v>
      </c>
      <c r="M209" s="399"/>
      <c r="N209" s="399">
        <f>ROUND(L209*K209,2)</f>
        <v>33.16</v>
      </c>
      <c r="O209" s="399"/>
      <c r="P209" s="399"/>
      <c r="Q209" s="399"/>
      <c r="R209" s="132"/>
      <c r="T209" s="133"/>
      <c r="U209" s="30" t="s">
        <v>39</v>
      </c>
      <c r="V209" s="134">
        <v>0.014</v>
      </c>
      <c r="W209" s="134">
        <f>V209*K209</f>
        <v>0.094164</v>
      </c>
      <c r="X209" s="134">
        <v>0</v>
      </c>
      <c r="Y209" s="134">
        <f>X209*K209</f>
        <v>0</v>
      </c>
      <c r="Z209" s="134">
        <v>0</v>
      </c>
      <c r="AA209" s="135">
        <f>Z209*K209</f>
        <v>0</v>
      </c>
      <c r="AR209" s="10" t="s">
        <v>192</v>
      </c>
      <c r="AT209" s="10" t="s">
        <v>134</v>
      </c>
      <c r="AU209" s="10" t="s">
        <v>139</v>
      </c>
      <c r="AY209" s="10" t="s">
        <v>133</v>
      </c>
      <c r="BE209" s="136">
        <f>IF(U209="základní",N209,0)</f>
        <v>0</v>
      </c>
      <c r="BF209" s="136">
        <f>IF(U209="snížená",N209,0)</f>
        <v>33.16</v>
      </c>
      <c r="BG209" s="136">
        <f>IF(U209="zákl. přenesená",N209,0)</f>
        <v>0</v>
      </c>
      <c r="BH209" s="136">
        <f>IF(U209="sníž. přenesená",N209,0)</f>
        <v>0</v>
      </c>
      <c r="BI209" s="136">
        <f>IF(U209="nulová",N209,0)</f>
        <v>0</v>
      </c>
      <c r="BJ209" s="10" t="s">
        <v>139</v>
      </c>
      <c r="BK209" s="136">
        <f>ROUND(L209*K209,2)</f>
        <v>33.16</v>
      </c>
      <c r="BL209" s="10" t="s">
        <v>192</v>
      </c>
      <c r="BM209" s="10" t="s">
        <v>480</v>
      </c>
    </row>
    <row r="210" spans="2:51" s="138" customFormat="1" ht="16.5" customHeight="1">
      <c r="B210" s="139"/>
      <c r="E210" s="140"/>
      <c r="F210" s="397" t="s">
        <v>476</v>
      </c>
      <c r="G210" s="397"/>
      <c r="H210" s="397"/>
      <c r="I210" s="397"/>
      <c r="K210" s="141">
        <v>3.546</v>
      </c>
      <c r="R210" s="142"/>
      <c r="T210" s="143"/>
      <c r="AA210" s="144"/>
      <c r="AT210" s="140" t="s">
        <v>144</v>
      </c>
      <c r="AU210" s="140" t="s">
        <v>139</v>
      </c>
      <c r="AV210" s="138" t="s">
        <v>139</v>
      </c>
      <c r="AW210" s="138" t="s">
        <v>30</v>
      </c>
      <c r="AX210" s="138" t="s">
        <v>72</v>
      </c>
      <c r="AY210" s="140" t="s">
        <v>133</v>
      </c>
    </row>
    <row r="211" spans="2:51" s="138" customFormat="1" ht="16.5" customHeight="1">
      <c r="B211" s="139"/>
      <c r="E211" s="140"/>
      <c r="F211" s="400" t="s">
        <v>477</v>
      </c>
      <c r="G211" s="400"/>
      <c r="H211" s="400"/>
      <c r="I211" s="400"/>
      <c r="K211" s="141">
        <v>2.88</v>
      </c>
      <c r="R211" s="142"/>
      <c r="T211" s="143"/>
      <c r="AA211" s="144"/>
      <c r="AT211" s="140" t="s">
        <v>144</v>
      </c>
      <c r="AU211" s="140" t="s">
        <v>139</v>
      </c>
      <c r="AV211" s="138" t="s">
        <v>139</v>
      </c>
      <c r="AW211" s="138" t="s">
        <v>30</v>
      </c>
      <c r="AX211" s="138" t="s">
        <v>72</v>
      </c>
      <c r="AY211" s="140" t="s">
        <v>133</v>
      </c>
    </row>
    <row r="212" spans="2:51" s="138" customFormat="1" ht="16.5" customHeight="1">
      <c r="B212" s="139"/>
      <c r="E212" s="140"/>
      <c r="F212" s="400" t="s">
        <v>478</v>
      </c>
      <c r="G212" s="400"/>
      <c r="H212" s="400"/>
      <c r="I212" s="400"/>
      <c r="K212" s="141">
        <v>0.3</v>
      </c>
      <c r="R212" s="142"/>
      <c r="T212" s="143"/>
      <c r="AA212" s="144"/>
      <c r="AT212" s="140" t="s">
        <v>144</v>
      </c>
      <c r="AU212" s="140" t="s">
        <v>139</v>
      </c>
      <c r="AV212" s="138" t="s">
        <v>139</v>
      </c>
      <c r="AW212" s="138" t="s">
        <v>30</v>
      </c>
      <c r="AX212" s="138" t="s">
        <v>72</v>
      </c>
      <c r="AY212" s="140" t="s">
        <v>133</v>
      </c>
    </row>
    <row r="213" spans="2:51" s="149" customFormat="1" ht="16.5" customHeight="1">
      <c r="B213" s="150"/>
      <c r="E213" s="151"/>
      <c r="F213" s="401" t="s">
        <v>196</v>
      </c>
      <c r="G213" s="401"/>
      <c r="H213" s="401"/>
      <c r="I213" s="401"/>
      <c r="K213" s="152">
        <v>6.726</v>
      </c>
      <c r="R213" s="153"/>
      <c r="T213" s="154"/>
      <c r="AA213" s="155"/>
      <c r="AT213" s="151" t="s">
        <v>144</v>
      </c>
      <c r="AU213" s="151" t="s">
        <v>139</v>
      </c>
      <c r="AV213" s="149" t="s">
        <v>138</v>
      </c>
      <c r="AW213" s="149" t="s">
        <v>30</v>
      </c>
      <c r="AX213" s="149" t="s">
        <v>78</v>
      </c>
      <c r="AY213" s="151" t="s">
        <v>133</v>
      </c>
    </row>
    <row r="214" spans="2:65" s="22" customFormat="1" ht="25.5" customHeight="1">
      <c r="B214" s="127"/>
      <c r="C214" s="128" t="s">
        <v>481</v>
      </c>
      <c r="D214" s="128" t="s">
        <v>134</v>
      </c>
      <c r="E214" s="129" t="s">
        <v>482</v>
      </c>
      <c r="F214" s="398" t="s">
        <v>483</v>
      </c>
      <c r="G214" s="398"/>
      <c r="H214" s="398"/>
      <c r="I214" s="398"/>
      <c r="J214" s="130" t="s">
        <v>137</v>
      </c>
      <c r="K214" s="131">
        <v>6.726</v>
      </c>
      <c r="L214" s="399">
        <v>75.9</v>
      </c>
      <c r="M214" s="399"/>
      <c r="N214" s="399">
        <f>ROUND(L214*K214,2)</f>
        <v>510.5</v>
      </c>
      <c r="O214" s="399"/>
      <c r="P214" s="399"/>
      <c r="Q214" s="399"/>
      <c r="R214" s="132"/>
      <c r="T214" s="133"/>
      <c r="U214" s="30" t="s">
        <v>39</v>
      </c>
      <c r="V214" s="134">
        <v>0.138</v>
      </c>
      <c r="W214" s="134">
        <f>V214*K214</f>
        <v>0.9281880000000001</v>
      </c>
      <c r="X214" s="134">
        <v>0.00017</v>
      </c>
      <c r="Y214" s="134">
        <f>X214*K214</f>
        <v>0.00114342</v>
      </c>
      <c r="Z214" s="134">
        <v>0</v>
      </c>
      <c r="AA214" s="135">
        <f>Z214*K214</f>
        <v>0</v>
      </c>
      <c r="AR214" s="10" t="s">
        <v>192</v>
      </c>
      <c r="AT214" s="10" t="s">
        <v>134</v>
      </c>
      <c r="AU214" s="10" t="s">
        <v>139</v>
      </c>
      <c r="AY214" s="10" t="s">
        <v>133</v>
      </c>
      <c r="BE214" s="136">
        <f>IF(U214="základní",N214,0)</f>
        <v>0</v>
      </c>
      <c r="BF214" s="136">
        <f>IF(U214="snížená",N214,0)</f>
        <v>510.5</v>
      </c>
      <c r="BG214" s="136">
        <f>IF(U214="zákl. přenesená",N214,0)</f>
        <v>0</v>
      </c>
      <c r="BH214" s="136">
        <f>IF(U214="sníž. přenesená",N214,0)</f>
        <v>0</v>
      </c>
      <c r="BI214" s="136">
        <f>IF(U214="nulová",N214,0)</f>
        <v>0</v>
      </c>
      <c r="BJ214" s="10" t="s">
        <v>139</v>
      </c>
      <c r="BK214" s="136">
        <f>ROUND(L214*K214,2)</f>
        <v>510.5</v>
      </c>
      <c r="BL214" s="10" t="s">
        <v>192</v>
      </c>
      <c r="BM214" s="10" t="s">
        <v>484</v>
      </c>
    </row>
    <row r="215" spans="2:51" s="138" customFormat="1" ht="16.5" customHeight="1">
      <c r="B215" s="139"/>
      <c r="E215" s="140"/>
      <c r="F215" s="397" t="s">
        <v>476</v>
      </c>
      <c r="G215" s="397"/>
      <c r="H215" s="397"/>
      <c r="I215" s="397"/>
      <c r="K215" s="141">
        <v>3.546</v>
      </c>
      <c r="R215" s="142"/>
      <c r="T215" s="143"/>
      <c r="AA215" s="144"/>
      <c r="AT215" s="140" t="s">
        <v>144</v>
      </c>
      <c r="AU215" s="140" t="s">
        <v>139</v>
      </c>
      <c r="AV215" s="138" t="s">
        <v>139</v>
      </c>
      <c r="AW215" s="138" t="s">
        <v>30</v>
      </c>
      <c r="AX215" s="138" t="s">
        <v>72</v>
      </c>
      <c r="AY215" s="140" t="s">
        <v>133</v>
      </c>
    </row>
    <row r="216" spans="2:51" s="138" customFormat="1" ht="16.5" customHeight="1">
      <c r="B216" s="139"/>
      <c r="E216" s="140"/>
      <c r="F216" s="400" t="s">
        <v>477</v>
      </c>
      <c r="G216" s="400"/>
      <c r="H216" s="400"/>
      <c r="I216" s="400"/>
      <c r="K216" s="141">
        <v>2.88</v>
      </c>
      <c r="R216" s="142"/>
      <c r="T216" s="143"/>
      <c r="AA216" s="144"/>
      <c r="AT216" s="140" t="s">
        <v>144</v>
      </c>
      <c r="AU216" s="140" t="s">
        <v>139</v>
      </c>
      <c r="AV216" s="138" t="s">
        <v>139</v>
      </c>
      <c r="AW216" s="138" t="s">
        <v>30</v>
      </c>
      <c r="AX216" s="138" t="s">
        <v>72</v>
      </c>
      <c r="AY216" s="140" t="s">
        <v>133</v>
      </c>
    </row>
    <row r="217" spans="2:51" s="138" customFormat="1" ht="16.5" customHeight="1">
      <c r="B217" s="139"/>
      <c r="E217" s="140"/>
      <c r="F217" s="400" t="s">
        <v>478</v>
      </c>
      <c r="G217" s="400"/>
      <c r="H217" s="400"/>
      <c r="I217" s="400"/>
      <c r="K217" s="141">
        <v>0.3</v>
      </c>
      <c r="R217" s="142"/>
      <c r="T217" s="143"/>
      <c r="AA217" s="144"/>
      <c r="AT217" s="140" t="s">
        <v>144</v>
      </c>
      <c r="AU217" s="140" t="s">
        <v>139</v>
      </c>
      <c r="AV217" s="138" t="s">
        <v>139</v>
      </c>
      <c r="AW217" s="138" t="s">
        <v>30</v>
      </c>
      <c r="AX217" s="138" t="s">
        <v>72</v>
      </c>
      <c r="AY217" s="140" t="s">
        <v>133</v>
      </c>
    </row>
    <row r="218" spans="2:51" s="149" customFormat="1" ht="16.5" customHeight="1">
      <c r="B218" s="150"/>
      <c r="E218" s="151"/>
      <c r="F218" s="401" t="s">
        <v>196</v>
      </c>
      <c r="G218" s="401"/>
      <c r="H218" s="401"/>
      <c r="I218" s="401"/>
      <c r="K218" s="152">
        <v>6.726</v>
      </c>
      <c r="R218" s="153"/>
      <c r="T218" s="154"/>
      <c r="AA218" s="155"/>
      <c r="AT218" s="151" t="s">
        <v>144</v>
      </c>
      <c r="AU218" s="151" t="s">
        <v>139</v>
      </c>
      <c r="AV218" s="149" t="s">
        <v>138</v>
      </c>
      <c r="AW218" s="149" t="s">
        <v>30</v>
      </c>
      <c r="AX218" s="149" t="s">
        <v>78</v>
      </c>
      <c r="AY218" s="151" t="s">
        <v>133</v>
      </c>
    </row>
    <row r="219" spans="2:65" s="22" customFormat="1" ht="25.5" customHeight="1">
      <c r="B219" s="127"/>
      <c r="C219" s="128" t="s">
        <v>485</v>
      </c>
      <c r="D219" s="128" t="s">
        <v>134</v>
      </c>
      <c r="E219" s="129" t="s">
        <v>486</v>
      </c>
      <c r="F219" s="398" t="s">
        <v>487</v>
      </c>
      <c r="G219" s="398"/>
      <c r="H219" s="398"/>
      <c r="I219" s="398"/>
      <c r="J219" s="130" t="s">
        <v>137</v>
      </c>
      <c r="K219" s="131">
        <v>6.726</v>
      </c>
      <c r="L219" s="399">
        <v>89</v>
      </c>
      <c r="M219" s="399"/>
      <c r="N219" s="399">
        <f>ROUND(L219*K219,2)</f>
        <v>598.61</v>
      </c>
      <c r="O219" s="399"/>
      <c r="P219" s="399"/>
      <c r="Q219" s="399"/>
      <c r="R219" s="132"/>
      <c r="T219" s="133"/>
      <c r="U219" s="30" t="s">
        <v>39</v>
      </c>
      <c r="V219" s="134">
        <v>0.155</v>
      </c>
      <c r="W219" s="134">
        <f>V219*K219</f>
        <v>1.04253</v>
      </c>
      <c r="X219" s="134">
        <v>0.00013</v>
      </c>
      <c r="Y219" s="134">
        <f>X219*K219</f>
        <v>0.0008743799999999999</v>
      </c>
      <c r="Z219" s="134">
        <v>0</v>
      </c>
      <c r="AA219" s="135">
        <f>Z219*K219</f>
        <v>0</v>
      </c>
      <c r="AR219" s="10" t="s">
        <v>192</v>
      </c>
      <c r="AT219" s="10" t="s">
        <v>134</v>
      </c>
      <c r="AU219" s="10" t="s">
        <v>139</v>
      </c>
      <c r="AY219" s="10" t="s">
        <v>133</v>
      </c>
      <c r="BE219" s="136">
        <f>IF(U219="základní",N219,0)</f>
        <v>0</v>
      </c>
      <c r="BF219" s="136">
        <f>IF(U219="snížená",N219,0)</f>
        <v>598.61</v>
      </c>
      <c r="BG219" s="136">
        <f>IF(U219="zákl. přenesená",N219,0)</f>
        <v>0</v>
      </c>
      <c r="BH219" s="136">
        <f>IF(U219="sníž. přenesená",N219,0)</f>
        <v>0</v>
      </c>
      <c r="BI219" s="136">
        <f>IF(U219="nulová",N219,0)</f>
        <v>0</v>
      </c>
      <c r="BJ219" s="10" t="s">
        <v>139</v>
      </c>
      <c r="BK219" s="136">
        <f>ROUND(L219*K219,2)</f>
        <v>598.61</v>
      </c>
      <c r="BL219" s="10" t="s">
        <v>192</v>
      </c>
      <c r="BM219" s="10" t="s">
        <v>488</v>
      </c>
    </row>
    <row r="220" spans="2:51" s="138" customFormat="1" ht="16.5" customHeight="1">
      <c r="B220" s="139"/>
      <c r="E220" s="140"/>
      <c r="F220" s="397" t="s">
        <v>476</v>
      </c>
      <c r="G220" s="397"/>
      <c r="H220" s="397"/>
      <c r="I220" s="397"/>
      <c r="K220" s="141">
        <v>3.546</v>
      </c>
      <c r="R220" s="142"/>
      <c r="T220" s="143"/>
      <c r="AA220" s="144"/>
      <c r="AT220" s="140" t="s">
        <v>144</v>
      </c>
      <c r="AU220" s="140" t="s">
        <v>139</v>
      </c>
      <c r="AV220" s="138" t="s">
        <v>139</v>
      </c>
      <c r="AW220" s="138" t="s">
        <v>30</v>
      </c>
      <c r="AX220" s="138" t="s">
        <v>72</v>
      </c>
      <c r="AY220" s="140" t="s">
        <v>133</v>
      </c>
    </row>
    <row r="221" spans="2:51" s="138" customFormat="1" ht="16.5" customHeight="1">
      <c r="B221" s="139"/>
      <c r="E221" s="140"/>
      <c r="F221" s="400" t="s">
        <v>477</v>
      </c>
      <c r="G221" s="400"/>
      <c r="H221" s="400"/>
      <c r="I221" s="400"/>
      <c r="K221" s="141">
        <v>2.88</v>
      </c>
      <c r="R221" s="142"/>
      <c r="T221" s="143"/>
      <c r="AA221" s="144"/>
      <c r="AT221" s="140" t="s">
        <v>144</v>
      </c>
      <c r="AU221" s="140" t="s">
        <v>139</v>
      </c>
      <c r="AV221" s="138" t="s">
        <v>139</v>
      </c>
      <c r="AW221" s="138" t="s">
        <v>30</v>
      </c>
      <c r="AX221" s="138" t="s">
        <v>72</v>
      </c>
      <c r="AY221" s="140" t="s">
        <v>133</v>
      </c>
    </row>
    <row r="222" spans="2:51" s="138" customFormat="1" ht="16.5" customHeight="1">
      <c r="B222" s="139"/>
      <c r="E222" s="140"/>
      <c r="F222" s="400" t="s">
        <v>478</v>
      </c>
      <c r="G222" s="400"/>
      <c r="H222" s="400"/>
      <c r="I222" s="400"/>
      <c r="K222" s="141">
        <v>0.3</v>
      </c>
      <c r="R222" s="142"/>
      <c r="T222" s="143"/>
      <c r="AA222" s="144"/>
      <c r="AT222" s="140" t="s">
        <v>144</v>
      </c>
      <c r="AU222" s="140" t="s">
        <v>139</v>
      </c>
      <c r="AV222" s="138" t="s">
        <v>139</v>
      </c>
      <c r="AW222" s="138" t="s">
        <v>30</v>
      </c>
      <c r="AX222" s="138" t="s">
        <v>72</v>
      </c>
      <c r="AY222" s="140" t="s">
        <v>133</v>
      </c>
    </row>
    <row r="223" spans="2:51" s="149" customFormat="1" ht="16.5" customHeight="1">
      <c r="B223" s="150"/>
      <c r="E223" s="151"/>
      <c r="F223" s="401" t="s">
        <v>196</v>
      </c>
      <c r="G223" s="401"/>
      <c r="H223" s="401"/>
      <c r="I223" s="401"/>
      <c r="K223" s="152">
        <v>6.726</v>
      </c>
      <c r="R223" s="153"/>
      <c r="T223" s="154"/>
      <c r="AA223" s="155"/>
      <c r="AT223" s="151" t="s">
        <v>144</v>
      </c>
      <c r="AU223" s="151" t="s">
        <v>139</v>
      </c>
      <c r="AV223" s="149" t="s">
        <v>138</v>
      </c>
      <c r="AW223" s="149" t="s">
        <v>30</v>
      </c>
      <c r="AX223" s="149" t="s">
        <v>78</v>
      </c>
      <c r="AY223" s="151" t="s">
        <v>133</v>
      </c>
    </row>
    <row r="224" spans="2:65" s="22" customFormat="1" ht="25.5" customHeight="1">
      <c r="B224" s="127"/>
      <c r="C224" s="128" t="s">
        <v>489</v>
      </c>
      <c r="D224" s="128" t="s">
        <v>134</v>
      </c>
      <c r="E224" s="129" t="s">
        <v>490</v>
      </c>
      <c r="F224" s="398" t="s">
        <v>491</v>
      </c>
      <c r="G224" s="398"/>
      <c r="H224" s="398"/>
      <c r="I224" s="398"/>
      <c r="J224" s="130" t="s">
        <v>137</v>
      </c>
      <c r="K224" s="131">
        <v>6.726</v>
      </c>
      <c r="L224" s="399">
        <v>90.3</v>
      </c>
      <c r="M224" s="399"/>
      <c r="N224" s="399">
        <f>ROUND(L224*K224,2)</f>
        <v>607.36</v>
      </c>
      <c r="O224" s="399"/>
      <c r="P224" s="399"/>
      <c r="Q224" s="399"/>
      <c r="R224" s="132"/>
      <c r="T224" s="133"/>
      <c r="U224" s="30" t="s">
        <v>39</v>
      </c>
      <c r="V224" s="134">
        <v>0.166</v>
      </c>
      <c r="W224" s="134">
        <f>V224*K224</f>
        <v>1.116516</v>
      </c>
      <c r="X224" s="134">
        <v>0.00012</v>
      </c>
      <c r="Y224" s="134">
        <f>X224*K224</f>
        <v>0.00080712</v>
      </c>
      <c r="Z224" s="134">
        <v>0</v>
      </c>
      <c r="AA224" s="135">
        <f>Z224*K224</f>
        <v>0</v>
      </c>
      <c r="AR224" s="10" t="s">
        <v>192</v>
      </c>
      <c r="AT224" s="10" t="s">
        <v>134</v>
      </c>
      <c r="AU224" s="10" t="s">
        <v>139</v>
      </c>
      <c r="AY224" s="10" t="s">
        <v>133</v>
      </c>
      <c r="BE224" s="136">
        <f>IF(U224="základní",N224,0)</f>
        <v>0</v>
      </c>
      <c r="BF224" s="136">
        <f>IF(U224="snížená",N224,0)</f>
        <v>607.36</v>
      </c>
      <c r="BG224" s="136">
        <f>IF(U224="zákl. přenesená",N224,0)</f>
        <v>0</v>
      </c>
      <c r="BH224" s="136">
        <f>IF(U224="sníž. přenesená",N224,0)</f>
        <v>0</v>
      </c>
      <c r="BI224" s="136">
        <f>IF(U224="nulová",N224,0)</f>
        <v>0</v>
      </c>
      <c r="BJ224" s="10" t="s">
        <v>139</v>
      </c>
      <c r="BK224" s="136">
        <f>ROUND(L224*K224,2)</f>
        <v>607.36</v>
      </c>
      <c r="BL224" s="10" t="s">
        <v>192</v>
      </c>
      <c r="BM224" s="10" t="s">
        <v>492</v>
      </c>
    </row>
    <row r="225" spans="2:51" s="138" customFormat="1" ht="16.5" customHeight="1">
      <c r="B225" s="139"/>
      <c r="E225" s="140"/>
      <c r="F225" s="397" t="s">
        <v>476</v>
      </c>
      <c r="G225" s="397"/>
      <c r="H225" s="397"/>
      <c r="I225" s="397"/>
      <c r="K225" s="141">
        <v>3.546</v>
      </c>
      <c r="R225" s="142"/>
      <c r="T225" s="143"/>
      <c r="AA225" s="144"/>
      <c r="AT225" s="140" t="s">
        <v>144</v>
      </c>
      <c r="AU225" s="140" t="s">
        <v>139</v>
      </c>
      <c r="AV225" s="138" t="s">
        <v>139</v>
      </c>
      <c r="AW225" s="138" t="s">
        <v>30</v>
      </c>
      <c r="AX225" s="138" t="s">
        <v>72</v>
      </c>
      <c r="AY225" s="140" t="s">
        <v>133</v>
      </c>
    </row>
    <row r="226" spans="2:51" s="138" customFormat="1" ht="16.5" customHeight="1">
      <c r="B226" s="139"/>
      <c r="E226" s="140"/>
      <c r="F226" s="400" t="s">
        <v>477</v>
      </c>
      <c r="G226" s="400"/>
      <c r="H226" s="400"/>
      <c r="I226" s="400"/>
      <c r="K226" s="141">
        <v>2.88</v>
      </c>
      <c r="R226" s="142"/>
      <c r="T226" s="143"/>
      <c r="AA226" s="144"/>
      <c r="AT226" s="140" t="s">
        <v>144</v>
      </c>
      <c r="AU226" s="140" t="s">
        <v>139</v>
      </c>
      <c r="AV226" s="138" t="s">
        <v>139</v>
      </c>
      <c r="AW226" s="138" t="s">
        <v>30</v>
      </c>
      <c r="AX226" s="138" t="s">
        <v>72</v>
      </c>
      <c r="AY226" s="140" t="s">
        <v>133</v>
      </c>
    </row>
    <row r="227" spans="2:51" s="138" customFormat="1" ht="16.5" customHeight="1">
      <c r="B227" s="139"/>
      <c r="E227" s="140"/>
      <c r="F227" s="400" t="s">
        <v>478</v>
      </c>
      <c r="G227" s="400"/>
      <c r="H227" s="400"/>
      <c r="I227" s="400"/>
      <c r="K227" s="141">
        <v>0.3</v>
      </c>
      <c r="R227" s="142"/>
      <c r="T227" s="143"/>
      <c r="AA227" s="144"/>
      <c r="AT227" s="140" t="s">
        <v>144</v>
      </c>
      <c r="AU227" s="140" t="s">
        <v>139</v>
      </c>
      <c r="AV227" s="138" t="s">
        <v>139</v>
      </c>
      <c r="AW227" s="138" t="s">
        <v>30</v>
      </c>
      <c r="AX227" s="138" t="s">
        <v>72</v>
      </c>
      <c r="AY227" s="140" t="s">
        <v>133</v>
      </c>
    </row>
    <row r="228" spans="2:51" s="149" customFormat="1" ht="16.5" customHeight="1">
      <c r="B228" s="150"/>
      <c r="E228" s="151"/>
      <c r="F228" s="401" t="s">
        <v>196</v>
      </c>
      <c r="G228" s="401"/>
      <c r="H228" s="401"/>
      <c r="I228" s="401"/>
      <c r="K228" s="152">
        <v>6.726</v>
      </c>
      <c r="R228" s="153"/>
      <c r="T228" s="353"/>
      <c r="U228" s="354"/>
      <c r="V228" s="354"/>
      <c r="W228" s="354"/>
      <c r="X228" s="354"/>
      <c r="Y228" s="354"/>
      <c r="Z228" s="354"/>
      <c r="AA228" s="355"/>
      <c r="AT228" s="151" t="s">
        <v>144</v>
      </c>
      <c r="AU228" s="151" t="s">
        <v>139</v>
      </c>
      <c r="AV228" s="149" t="s">
        <v>138</v>
      </c>
      <c r="AW228" s="149" t="s">
        <v>30</v>
      </c>
      <c r="AX228" s="149" t="s">
        <v>78</v>
      </c>
      <c r="AY228" s="151" t="s">
        <v>133</v>
      </c>
    </row>
    <row r="229" spans="2:18" s="22" customFormat="1" ht="6.95" customHeight="1"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7"/>
    </row>
  </sheetData>
  <mergeCells count="26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N165:Q165"/>
    <mergeCell ref="F166:I166"/>
    <mergeCell ref="L166:M166"/>
    <mergeCell ref="N166:Q166"/>
    <mergeCell ref="N167:Q167"/>
    <mergeCell ref="F168:I168"/>
    <mergeCell ref="L168:M168"/>
    <mergeCell ref="N168:Q168"/>
    <mergeCell ref="N169:Q169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L182:M182"/>
    <mergeCell ref="N182:Q182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N203:Q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25:I225"/>
    <mergeCell ref="F226:I226"/>
    <mergeCell ref="F227:I227"/>
    <mergeCell ref="F228:I22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L224:M224"/>
    <mergeCell ref="N224:Q224"/>
  </mergeCells>
  <hyperlinks>
    <hyperlink ref="F1" location="C2" display="1) Krycí list rozpočtu"/>
    <hyperlink ref="H1" location="C86" display="2) Rekapitulace rozpočtu"/>
    <hyperlink ref="L1" location="C120" display="3) Rozpočet"/>
    <hyperlink ref="S1" location="'Rekapitulace stavby'!C2" display="Rekapitulace stavby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88"/>
  <sheetViews>
    <sheetView showGridLines="0" zoomScale="161" zoomScaleNormal="161" workbookViewId="0" topLeftCell="A1">
      <pane ySplit="1" topLeftCell="A2" activePane="bottomLeft" state="frozen"/>
      <selection pane="bottomLeft" activeCell="A1" sqref="A1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95" customHeight="1">
      <c r="A1" s="8"/>
      <c r="B1" s="5"/>
      <c r="C1" s="5"/>
      <c r="D1" s="6" t="s">
        <v>1</v>
      </c>
      <c r="E1" s="5"/>
      <c r="F1" s="7" t="s">
        <v>88</v>
      </c>
      <c r="G1" s="7"/>
      <c r="H1" s="421" t="s">
        <v>89</v>
      </c>
      <c r="I1" s="421"/>
      <c r="J1" s="421"/>
      <c r="K1" s="421"/>
      <c r="L1" s="7" t="s">
        <v>90</v>
      </c>
      <c r="M1" s="5"/>
      <c r="N1" s="5"/>
      <c r="O1" s="6" t="s">
        <v>91</v>
      </c>
      <c r="P1" s="5"/>
      <c r="Q1" s="5"/>
      <c r="R1" s="5"/>
      <c r="S1" s="7" t="s">
        <v>92</v>
      </c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3:46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394" t="s">
        <v>7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T2" s="10" t="s">
        <v>81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78</v>
      </c>
    </row>
    <row r="4" spans="2:46" ht="36.95" customHeight="1">
      <c r="B4" s="14"/>
      <c r="C4" s="386" t="s">
        <v>94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15"/>
      <c r="T4" s="16" t="s">
        <v>12</v>
      </c>
      <c r="AT4" s="10" t="s">
        <v>5</v>
      </c>
    </row>
    <row r="5" spans="2:18" ht="6.95" customHeight="1">
      <c r="B5" s="14"/>
      <c r="R5" s="15"/>
    </row>
    <row r="6" spans="2:18" ht="25.5" customHeight="1">
      <c r="B6" s="14"/>
      <c r="D6" s="19" t="s">
        <v>16</v>
      </c>
      <c r="F6" s="410" t="str">
        <f>'Rekapitulace stavby'!K6</f>
        <v>statické zajištění podzemí pod budovou čp. 1 v Českém Brodě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R6" s="15"/>
    </row>
    <row r="7" spans="2:18" s="22" customFormat="1" ht="32.85" customHeight="1">
      <c r="B7" s="23"/>
      <c r="D7" s="18" t="s">
        <v>95</v>
      </c>
      <c r="F7" s="396" t="s">
        <v>493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R7" s="24"/>
    </row>
    <row r="8" spans="2:18" s="22" customFormat="1" ht="14.45" customHeight="1">
      <c r="B8" s="23"/>
      <c r="D8" s="19" t="s">
        <v>18</v>
      </c>
      <c r="F8" s="3"/>
      <c r="M8" s="19" t="s">
        <v>19</v>
      </c>
      <c r="O8" s="3"/>
      <c r="R8" s="24"/>
    </row>
    <row r="9" spans="2:18" s="22" customFormat="1" ht="14.45" customHeight="1">
      <c r="B9" s="23"/>
      <c r="D9" s="19" t="s">
        <v>20</v>
      </c>
      <c r="F9" s="3" t="s">
        <v>97</v>
      </c>
      <c r="M9" s="19" t="s">
        <v>22</v>
      </c>
      <c r="O9" s="411" t="str">
        <f>'Rekapitulace stavby'!AN8</f>
        <v>26. 11. v2023</v>
      </c>
      <c r="P9" s="411"/>
      <c r="R9" s="24"/>
    </row>
    <row r="10" spans="2:18" s="22" customFormat="1" ht="10.9" customHeight="1">
      <c r="B10" s="23"/>
      <c r="R10" s="24"/>
    </row>
    <row r="11" spans="2:18" s="22" customFormat="1" ht="14.45" customHeight="1">
      <c r="B11" s="23"/>
      <c r="D11" s="19" t="s">
        <v>24</v>
      </c>
      <c r="M11" s="19" t="s">
        <v>25</v>
      </c>
      <c r="O11" s="395" t="str">
        <f>IF('Rekapitulace stavby'!AN10="","",'Rekapitulace stavby'!AN10)</f>
        <v/>
      </c>
      <c r="P11" s="395"/>
      <c r="R11" s="24"/>
    </row>
    <row r="12" spans="2:18" s="22" customFormat="1" ht="18" customHeight="1">
      <c r="B12" s="23"/>
      <c r="E12" s="3" t="str">
        <f>IF('Rekapitulace stavby'!E11="","",'Rekapitulace stavby'!E11)</f>
        <v xml:space="preserve"> </v>
      </c>
      <c r="M12" s="19" t="s">
        <v>27</v>
      </c>
      <c r="O12" s="395" t="str">
        <f>IF('Rekapitulace stavby'!AN11="","",'Rekapitulace stavby'!AN11)</f>
        <v/>
      </c>
      <c r="P12" s="395"/>
      <c r="R12" s="24"/>
    </row>
    <row r="13" spans="2:18" s="22" customFormat="1" ht="6.95" customHeight="1">
      <c r="B13" s="23"/>
      <c r="R13" s="24"/>
    </row>
    <row r="14" spans="2:18" s="22" customFormat="1" ht="14.45" customHeight="1">
      <c r="B14" s="23"/>
      <c r="D14" s="19" t="s">
        <v>28</v>
      </c>
      <c r="M14" s="19" t="s">
        <v>25</v>
      </c>
      <c r="O14" s="395" t="str">
        <f>IF('Rekapitulace stavby'!AN13="","",'Rekapitulace stavby'!AN13)</f>
        <v/>
      </c>
      <c r="P14" s="395"/>
      <c r="R14" s="24"/>
    </row>
    <row r="15" spans="2:18" s="22" customFormat="1" ht="18" customHeight="1">
      <c r="B15" s="23"/>
      <c r="E15" s="3" t="str">
        <f>IF('Rekapitulace stavby'!E14="","",'Rekapitulace stavby'!E14)</f>
        <v xml:space="preserve"> </v>
      </c>
      <c r="M15" s="19" t="s">
        <v>27</v>
      </c>
      <c r="O15" s="395" t="str">
        <f>IF('Rekapitulace stavby'!AN14="","",'Rekapitulace stavby'!AN14)</f>
        <v/>
      </c>
      <c r="P15" s="395"/>
      <c r="R15" s="24"/>
    </row>
    <row r="16" spans="2:18" s="22" customFormat="1" ht="6.95" customHeight="1">
      <c r="B16" s="23"/>
      <c r="R16" s="24"/>
    </row>
    <row r="17" spans="2:18" s="22" customFormat="1" ht="14.45" customHeight="1">
      <c r="B17" s="23"/>
      <c r="D17" s="19" t="s">
        <v>29</v>
      </c>
      <c r="M17" s="19" t="s">
        <v>25</v>
      </c>
      <c r="O17" s="395">
        <f>IF('Rekapitulace stavby'!AN16="","",'Rekapitulace stavby'!AN16)</f>
        <v>28732804</v>
      </c>
      <c r="P17" s="395"/>
      <c r="R17" s="24"/>
    </row>
    <row r="18" spans="2:18" s="22" customFormat="1" ht="18" customHeight="1">
      <c r="B18" s="23"/>
      <c r="E18" s="3" t="str">
        <f>IF('Rekapitulace stavby'!E17="","",'Rekapitulace stavby'!E17)</f>
        <v xml:space="preserve"> </v>
      </c>
      <c r="M18" s="19" t="s">
        <v>27</v>
      </c>
      <c r="O18" s="395" t="str">
        <f>IF('Rekapitulace stavby'!AN17="","",'Rekapitulace stavby'!AN17)</f>
        <v>CZ28732804</v>
      </c>
      <c r="P18" s="395"/>
      <c r="R18" s="24"/>
    </row>
    <row r="19" spans="2:18" s="22" customFormat="1" ht="6.95" customHeight="1">
      <c r="B19" s="23"/>
      <c r="R19" s="24"/>
    </row>
    <row r="20" spans="2:18" s="22" customFormat="1" ht="14.45" customHeight="1">
      <c r="B20" s="23"/>
      <c r="D20" s="19" t="s">
        <v>31</v>
      </c>
      <c r="M20" s="19" t="s">
        <v>25</v>
      </c>
      <c r="O20" s="395" t="str">
        <f>IF('Rekapitulace stavby'!AN19="","",'Rekapitulace stavby'!AN19)</f>
        <v/>
      </c>
      <c r="P20" s="395"/>
      <c r="R20" s="24"/>
    </row>
    <row r="21" spans="2:18" s="22" customFormat="1" ht="18" customHeight="1">
      <c r="B21" s="23"/>
      <c r="E21" s="3" t="str">
        <f>IF('Rekapitulace stavby'!E20="","",'Rekapitulace stavby'!E20)</f>
        <v xml:space="preserve"> </v>
      </c>
      <c r="M21" s="19" t="s">
        <v>27</v>
      </c>
      <c r="O21" s="395" t="str">
        <f>IF('Rekapitulace stavby'!AN20="","",'Rekapitulace stavby'!AN20)</f>
        <v/>
      </c>
      <c r="P21" s="395"/>
      <c r="R21" s="24"/>
    </row>
    <row r="22" spans="2:18" s="22" customFormat="1" ht="6.95" customHeight="1">
      <c r="B22" s="23"/>
      <c r="R22" s="24"/>
    </row>
    <row r="23" spans="2:18" s="22" customFormat="1" ht="14.45" customHeight="1">
      <c r="B23" s="23"/>
      <c r="D23" s="19" t="s">
        <v>32</v>
      </c>
      <c r="R23" s="24"/>
    </row>
    <row r="24" spans="2:18" s="22" customFormat="1" ht="16.5" customHeight="1">
      <c r="B24" s="23"/>
      <c r="E24" s="390"/>
      <c r="F24" s="390"/>
      <c r="G24" s="390"/>
      <c r="H24" s="390"/>
      <c r="I24" s="390"/>
      <c r="J24" s="390"/>
      <c r="K24" s="390"/>
      <c r="L24" s="390"/>
      <c r="R24" s="24"/>
    </row>
    <row r="25" spans="2:18" s="22" customFormat="1" ht="6.95" customHeight="1">
      <c r="B25" s="23"/>
      <c r="R25" s="24"/>
    </row>
    <row r="26" spans="2:18" s="22" customFormat="1" ht="6.95" customHeight="1">
      <c r="B26" s="2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24"/>
    </row>
    <row r="27" spans="2:18" s="22" customFormat="1" ht="14.45" customHeight="1">
      <c r="B27" s="23"/>
      <c r="D27" s="90" t="s">
        <v>98</v>
      </c>
      <c r="M27" s="391">
        <f>N88</f>
        <v>92622</v>
      </c>
      <c r="N27" s="391"/>
      <c r="O27" s="391"/>
      <c r="P27" s="391"/>
      <c r="R27" s="24"/>
    </row>
    <row r="28" spans="2:18" s="22" customFormat="1" ht="14.45" customHeight="1">
      <c r="B28" s="23"/>
      <c r="D28" s="21" t="s">
        <v>99</v>
      </c>
      <c r="M28" s="391">
        <f>N107</f>
        <v>0</v>
      </c>
      <c r="N28" s="391"/>
      <c r="O28" s="391"/>
      <c r="P28" s="391"/>
      <c r="R28" s="24"/>
    </row>
    <row r="29" spans="2:18" s="22" customFormat="1" ht="6.95" customHeight="1">
      <c r="B29" s="23"/>
      <c r="R29" s="24"/>
    </row>
    <row r="30" spans="2:18" s="22" customFormat="1" ht="25.5" customHeight="1">
      <c r="B30" s="23"/>
      <c r="D30" s="91" t="s">
        <v>35</v>
      </c>
      <c r="M30" s="420">
        <f>ROUND(M27+M28,2)</f>
        <v>92622</v>
      </c>
      <c r="N30" s="420"/>
      <c r="O30" s="420"/>
      <c r="P30" s="420"/>
      <c r="R30" s="24"/>
    </row>
    <row r="31" spans="2:18" s="22" customFormat="1" ht="6.95" customHeight="1">
      <c r="B31" s="2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24"/>
    </row>
    <row r="32" spans="2:18" s="22" customFormat="1" ht="14.45" customHeight="1">
      <c r="B32" s="23"/>
      <c r="D32" s="29" t="s">
        <v>36</v>
      </c>
      <c r="E32" s="29" t="s">
        <v>37</v>
      </c>
      <c r="F32" s="2">
        <v>0.21</v>
      </c>
      <c r="G32" s="92" t="s">
        <v>38</v>
      </c>
      <c r="H32" s="418">
        <f>ROUND((SUM(BE107:BE108)+SUM(BE126:BE287)),2)</f>
        <v>0</v>
      </c>
      <c r="I32" s="418"/>
      <c r="J32" s="418"/>
      <c r="M32" s="418">
        <f>ROUND(ROUND((SUM(BE107:BE108)+SUM(BE126:BE287)),2)*F32,2)</f>
        <v>0</v>
      </c>
      <c r="N32" s="418"/>
      <c r="O32" s="418"/>
      <c r="P32" s="418"/>
      <c r="R32" s="24"/>
    </row>
    <row r="33" spans="2:18" s="22" customFormat="1" ht="14.45" customHeight="1">
      <c r="B33" s="23"/>
      <c r="E33" s="29" t="s">
        <v>39</v>
      </c>
      <c r="F33" s="2">
        <v>0.15</v>
      </c>
      <c r="G33" s="92" t="s">
        <v>38</v>
      </c>
      <c r="H33" s="418">
        <f>ROUND((SUM(BF107:BF108)+SUM(BF126:BF287)),2)</f>
        <v>92622</v>
      </c>
      <c r="I33" s="418"/>
      <c r="J33" s="418"/>
      <c r="M33" s="418">
        <f>ROUND(ROUND((SUM(BF107:BF108)+SUM(BF126:BF287)),2)*F33,2)</f>
        <v>13893.3</v>
      </c>
      <c r="N33" s="418"/>
      <c r="O33" s="418"/>
      <c r="P33" s="418"/>
      <c r="R33" s="24"/>
    </row>
    <row r="34" spans="2:18" s="22" customFormat="1" ht="14.45" customHeight="1" hidden="1">
      <c r="B34" s="23"/>
      <c r="E34" s="29" t="s">
        <v>40</v>
      </c>
      <c r="F34" s="2">
        <v>0.21</v>
      </c>
      <c r="G34" s="92" t="s">
        <v>38</v>
      </c>
      <c r="H34" s="418">
        <f>ROUND((SUM(BG107:BG108)+SUM(BG126:BG287)),2)</f>
        <v>0</v>
      </c>
      <c r="I34" s="418"/>
      <c r="J34" s="418"/>
      <c r="M34" s="418">
        <v>0</v>
      </c>
      <c r="N34" s="418"/>
      <c r="O34" s="418"/>
      <c r="P34" s="418"/>
      <c r="R34" s="24"/>
    </row>
    <row r="35" spans="2:18" s="22" customFormat="1" ht="14.45" customHeight="1" hidden="1">
      <c r="B35" s="23"/>
      <c r="E35" s="29" t="s">
        <v>41</v>
      </c>
      <c r="F35" s="2">
        <v>0.15</v>
      </c>
      <c r="G35" s="92" t="s">
        <v>38</v>
      </c>
      <c r="H35" s="418">
        <f>ROUND((SUM(BH107:BH108)+SUM(BH126:BH287)),2)</f>
        <v>0</v>
      </c>
      <c r="I35" s="418"/>
      <c r="J35" s="418"/>
      <c r="M35" s="418">
        <v>0</v>
      </c>
      <c r="N35" s="418"/>
      <c r="O35" s="418"/>
      <c r="P35" s="418"/>
      <c r="R35" s="24"/>
    </row>
    <row r="36" spans="2:18" s="22" customFormat="1" ht="14.45" customHeight="1" hidden="1">
      <c r="B36" s="23"/>
      <c r="E36" s="29" t="s">
        <v>42</v>
      </c>
      <c r="F36" s="2">
        <v>0</v>
      </c>
      <c r="G36" s="92" t="s">
        <v>38</v>
      </c>
      <c r="H36" s="418">
        <f>ROUND((SUM(BI107:BI108)+SUM(BI126:BI287)),2)</f>
        <v>0</v>
      </c>
      <c r="I36" s="418"/>
      <c r="J36" s="418"/>
      <c r="M36" s="418">
        <v>0</v>
      </c>
      <c r="N36" s="418"/>
      <c r="O36" s="418"/>
      <c r="P36" s="418"/>
      <c r="R36" s="24"/>
    </row>
    <row r="37" spans="2:18" s="22" customFormat="1" ht="6.95" customHeight="1">
      <c r="B37" s="23"/>
      <c r="R37" s="24"/>
    </row>
    <row r="38" spans="2:18" s="22" customFormat="1" ht="25.5" customHeight="1">
      <c r="B38" s="23"/>
      <c r="C38" s="89"/>
      <c r="D38" s="93" t="s">
        <v>43</v>
      </c>
      <c r="E38" s="60"/>
      <c r="F38" s="60"/>
      <c r="G38" s="94" t="s">
        <v>44</v>
      </c>
      <c r="H38" s="95" t="s">
        <v>45</v>
      </c>
      <c r="I38" s="60"/>
      <c r="J38" s="60"/>
      <c r="K38" s="60"/>
      <c r="L38" s="419">
        <f>SUM(M30:M36)</f>
        <v>106515.3</v>
      </c>
      <c r="M38" s="419"/>
      <c r="N38" s="419"/>
      <c r="O38" s="419"/>
      <c r="P38" s="419"/>
      <c r="Q38" s="89"/>
      <c r="R38" s="24"/>
    </row>
    <row r="39" spans="2:18" s="22" customFormat="1" ht="14.45" customHeight="1">
      <c r="B39" s="23"/>
      <c r="R39" s="24"/>
    </row>
    <row r="40" spans="2:18" s="22" customFormat="1" ht="14.45" customHeight="1">
      <c r="B40" s="23"/>
      <c r="R40" s="24"/>
    </row>
    <row r="41" spans="2:18" ht="13.5">
      <c r="B41" s="14"/>
      <c r="R41" s="15"/>
    </row>
    <row r="42" spans="2:18" ht="13.5">
      <c r="B42" s="14"/>
      <c r="R42" s="15"/>
    </row>
    <row r="43" spans="2:18" ht="13.5">
      <c r="B43" s="14"/>
      <c r="R43" s="15"/>
    </row>
    <row r="44" spans="2:18" ht="13.5">
      <c r="B44" s="14"/>
      <c r="R44" s="15"/>
    </row>
    <row r="45" spans="2:18" ht="13.5">
      <c r="B45" s="14"/>
      <c r="R45" s="15"/>
    </row>
    <row r="46" spans="2:18" ht="13.5">
      <c r="B46" s="14"/>
      <c r="R46" s="15"/>
    </row>
    <row r="47" spans="2:18" ht="13.5">
      <c r="B47" s="14"/>
      <c r="R47" s="15"/>
    </row>
    <row r="48" spans="2:18" ht="13.5">
      <c r="B48" s="14"/>
      <c r="R48" s="15"/>
    </row>
    <row r="49" spans="2:18" ht="13.5">
      <c r="B49" s="14"/>
      <c r="R49" s="15"/>
    </row>
    <row r="50" spans="2:18" s="22" customFormat="1" ht="15">
      <c r="B50" s="23"/>
      <c r="D50" s="36" t="s">
        <v>46</v>
      </c>
      <c r="E50" s="37"/>
      <c r="F50" s="37"/>
      <c r="G50" s="37"/>
      <c r="H50" s="38"/>
      <c r="J50" s="36" t="s">
        <v>47</v>
      </c>
      <c r="K50" s="37"/>
      <c r="L50" s="37"/>
      <c r="M50" s="37"/>
      <c r="N50" s="37"/>
      <c r="O50" s="37"/>
      <c r="P50" s="38"/>
      <c r="R50" s="24"/>
    </row>
    <row r="51" spans="2:18" ht="13.5">
      <c r="B51" s="14"/>
      <c r="D51" s="39"/>
      <c r="H51" s="40"/>
      <c r="J51" s="39"/>
      <c r="P51" s="40"/>
      <c r="R51" s="15"/>
    </row>
    <row r="52" spans="2:18" ht="13.5">
      <c r="B52" s="14"/>
      <c r="D52" s="39"/>
      <c r="H52" s="40"/>
      <c r="J52" s="39"/>
      <c r="P52" s="40"/>
      <c r="R52" s="15"/>
    </row>
    <row r="53" spans="2:18" ht="13.5">
      <c r="B53" s="14"/>
      <c r="D53" s="39"/>
      <c r="H53" s="40"/>
      <c r="J53" s="39"/>
      <c r="P53" s="40"/>
      <c r="R53" s="15"/>
    </row>
    <row r="54" spans="2:18" ht="13.5">
      <c r="B54" s="14"/>
      <c r="D54" s="39"/>
      <c r="H54" s="40"/>
      <c r="J54" s="39"/>
      <c r="P54" s="40"/>
      <c r="R54" s="15"/>
    </row>
    <row r="55" spans="2:18" ht="13.5">
      <c r="B55" s="14"/>
      <c r="D55" s="39"/>
      <c r="H55" s="40"/>
      <c r="J55" s="39"/>
      <c r="P55" s="40"/>
      <c r="R55" s="15"/>
    </row>
    <row r="56" spans="2:18" ht="13.5">
      <c r="B56" s="14"/>
      <c r="D56" s="39"/>
      <c r="H56" s="40"/>
      <c r="J56" s="39"/>
      <c r="P56" s="40"/>
      <c r="R56" s="15"/>
    </row>
    <row r="57" spans="2:18" ht="13.5">
      <c r="B57" s="14"/>
      <c r="D57" s="39"/>
      <c r="H57" s="40"/>
      <c r="J57" s="39"/>
      <c r="P57" s="40"/>
      <c r="R57" s="15"/>
    </row>
    <row r="58" spans="2:18" ht="13.5">
      <c r="B58" s="14"/>
      <c r="D58" s="39"/>
      <c r="H58" s="40"/>
      <c r="J58" s="39"/>
      <c r="P58" s="40"/>
      <c r="R58" s="15"/>
    </row>
    <row r="59" spans="2:18" s="22" customFormat="1" ht="15">
      <c r="B59" s="23"/>
      <c r="D59" s="41" t="s">
        <v>48</v>
      </c>
      <c r="E59" s="42"/>
      <c r="F59" s="42"/>
      <c r="G59" s="43" t="s">
        <v>49</v>
      </c>
      <c r="H59" s="44"/>
      <c r="J59" s="41" t="s">
        <v>48</v>
      </c>
      <c r="K59" s="42"/>
      <c r="L59" s="42"/>
      <c r="M59" s="42"/>
      <c r="N59" s="43" t="s">
        <v>49</v>
      </c>
      <c r="O59" s="42"/>
      <c r="P59" s="44"/>
      <c r="R59" s="24"/>
    </row>
    <row r="60" spans="2:18" ht="13.5">
      <c r="B60" s="14"/>
      <c r="R60" s="15"/>
    </row>
    <row r="61" spans="2:18" s="22" customFormat="1" ht="15">
      <c r="B61" s="23"/>
      <c r="D61" s="36" t="s">
        <v>50</v>
      </c>
      <c r="E61" s="37"/>
      <c r="F61" s="37"/>
      <c r="G61" s="37"/>
      <c r="H61" s="38"/>
      <c r="J61" s="36" t="s">
        <v>51</v>
      </c>
      <c r="K61" s="37"/>
      <c r="L61" s="37"/>
      <c r="M61" s="37"/>
      <c r="N61" s="37"/>
      <c r="O61" s="37"/>
      <c r="P61" s="38"/>
      <c r="R61" s="24"/>
    </row>
    <row r="62" spans="2:18" ht="13.5">
      <c r="B62" s="14"/>
      <c r="D62" s="39"/>
      <c r="H62" s="40"/>
      <c r="J62" s="39"/>
      <c r="P62" s="40"/>
      <c r="R62" s="15"/>
    </row>
    <row r="63" spans="2:18" ht="13.5">
      <c r="B63" s="14"/>
      <c r="D63" s="39"/>
      <c r="H63" s="40"/>
      <c r="J63" s="39"/>
      <c r="P63" s="40"/>
      <c r="R63" s="15"/>
    </row>
    <row r="64" spans="2:18" ht="13.5">
      <c r="B64" s="14"/>
      <c r="D64" s="39"/>
      <c r="H64" s="40"/>
      <c r="J64" s="39"/>
      <c r="P64" s="40"/>
      <c r="R64" s="15"/>
    </row>
    <row r="65" spans="2:18" ht="13.5">
      <c r="B65" s="14"/>
      <c r="D65" s="39"/>
      <c r="H65" s="40"/>
      <c r="J65" s="39"/>
      <c r="P65" s="40"/>
      <c r="R65" s="15"/>
    </row>
    <row r="66" spans="2:18" ht="13.5">
      <c r="B66" s="14"/>
      <c r="D66" s="39"/>
      <c r="H66" s="40"/>
      <c r="J66" s="39"/>
      <c r="P66" s="40"/>
      <c r="R66" s="15"/>
    </row>
    <row r="67" spans="2:18" ht="13.5">
      <c r="B67" s="14"/>
      <c r="D67" s="39"/>
      <c r="H67" s="40"/>
      <c r="J67" s="39"/>
      <c r="P67" s="40"/>
      <c r="R67" s="15"/>
    </row>
    <row r="68" spans="2:18" ht="13.5">
      <c r="B68" s="14"/>
      <c r="D68" s="39"/>
      <c r="H68" s="40"/>
      <c r="J68" s="39"/>
      <c r="P68" s="40"/>
      <c r="R68" s="15"/>
    </row>
    <row r="69" spans="2:18" ht="13.5">
      <c r="B69" s="14"/>
      <c r="D69" s="39"/>
      <c r="H69" s="40"/>
      <c r="J69" s="39"/>
      <c r="P69" s="40"/>
      <c r="R69" s="15"/>
    </row>
    <row r="70" spans="2:18" s="22" customFormat="1" ht="15">
      <c r="B70" s="23"/>
      <c r="D70" s="41" t="s">
        <v>48</v>
      </c>
      <c r="E70" s="42"/>
      <c r="F70" s="42"/>
      <c r="G70" s="43" t="s">
        <v>49</v>
      </c>
      <c r="H70" s="44"/>
      <c r="J70" s="41" t="s">
        <v>48</v>
      </c>
      <c r="K70" s="42"/>
      <c r="L70" s="42"/>
      <c r="M70" s="42"/>
      <c r="N70" s="43" t="s">
        <v>49</v>
      </c>
      <c r="O70" s="42"/>
      <c r="P70" s="44"/>
      <c r="R70" s="24"/>
    </row>
    <row r="71" spans="2:18" s="22" customFormat="1" ht="14.4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22" customFormat="1" ht="6.9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2:18" s="22" customFormat="1" ht="36.95" customHeight="1">
      <c r="B76" s="23"/>
      <c r="C76" s="386" t="s">
        <v>100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24"/>
    </row>
    <row r="77" spans="2:18" s="22" customFormat="1" ht="6.95" customHeight="1">
      <c r="B77" s="23"/>
      <c r="R77" s="24"/>
    </row>
    <row r="78" spans="2:18" s="22" customFormat="1" ht="30" customHeight="1">
      <c r="B78" s="23"/>
      <c r="C78" s="19" t="s">
        <v>16</v>
      </c>
      <c r="F78" s="410" t="str">
        <f>F6</f>
        <v>statické zajištění podzemí pod budovou čp. 1 v Českém Brodě</v>
      </c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R78" s="24"/>
    </row>
    <row r="79" spans="2:18" s="22" customFormat="1" ht="36.95" customHeight="1">
      <c r="B79" s="23"/>
      <c r="C79" s="55" t="s">
        <v>95</v>
      </c>
      <c r="F79" s="387" t="str">
        <f>F7</f>
        <v>chodba_přízemí - Lesná 98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R79" s="24"/>
    </row>
    <row r="80" spans="2:18" s="22" customFormat="1" ht="6.95" customHeight="1">
      <c r="B80" s="23"/>
      <c r="R80" s="24"/>
    </row>
    <row r="81" spans="2:18" s="22" customFormat="1" ht="18" customHeight="1">
      <c r="B81" s="23"/>
      <c r="C81" s="19" t="s">
        <v>20</v>
      </c>
      <c r="F81" s="3" t="str">
        <f>F9</f>
        <v>Lesná</v>
      </c>
      <c r="K81" s="19" t="s">
        <v>22</v>
      </c>
      <c r="M81" s="411" t="str">
        <f>IF(O9="","",O9)</f>
        <v>26. 11. v2023</v>
      </c>
      <c r="N81" s="411"/>
      <c r="O81" s="411"/>
      <c r="P81" s="411"/>
      <c r="R81" s="24"/>
    </row>
    <row r="82" spans="2:18" s="22" customFormat="1" ht="6.95" customHeight="1">
      <c r="B82" s="23"/>
      <c r="R82" s="24"/>
    </row>
    <row r="83" spans="2:18" s="22" customFormat="1" ht="15">
      <c r="B83" s="23"/>
      <c r="C83" s="19" t="s">
        <v>24</v>
      </c>
      <c r="F83" s="3" t="str">
        <f>E12</f>
        <v xml:space="preserve"> </v>
      </c>
      <c r="K83" s="19" t="s">
        <v>29</v>
      </c>
      <c r="M83" s="395" t="str">
        <f>E18</f>
        <v xml:space="preserve"> </v>
      </c>
      <c r="N83" s="395"/>
      <c r="O83" s="395"/>
      <c r="P83" s="395"/>
      <c r="Q83" s="395"/>
      <c r="R83" s="24"/>
    </row>
    <row r="84" spans="2:18" s="22" customFormat="1" ht="14.45" customHeight="1">
      <c r="B84" s="23"/>
      <c r="C84" s="19" t="s">
        <v>28</v>
      </c>
      <c r="F84" s="3" t="str">
        <f>IF(E15="","",E15)</f>
        <v xml:space="preserve"> </v>
      </c>
      <c r="K84" s="19" t="s">
        <v>31</v>
      </c>
      <c r="M84" s="395" t="str">
        <f>E21</f>
        <v xml:space="preserve"> </v>
      </c>
      <c r="N84" s="395"/>
      <c r="O84" s="395"/>
      <c r="P84" s="395"/>
      <c r="Q84" s="395"/>
      <c r="R84" s="24"/>
    </row>
    <row r="85" spans="2:18" s="22" customFormat="1" ht="10.35" customHeight="1">
      <c r="B85" s="23"/>
      <c r="R85" s="24"/>
    </row>
    <row r="86" spans="2:18" s="22" customFormat="1" ht="29.25" customHeight="1">
      <c r="B86" s="23"/>
      <c r="C86" s="416" t="s">
        <v>101</v>
      </c>
      <c r="D86" s="416"/>
      <c r="E86" s="416"/>
      <c r="F86" s="416"/>
      <c r="G86" s="416"/>
      <c r="H86" s="89"/>
      <c r="I86" s="89"/>
      <c r="J86" s="89"/>
      <c r="K86" s="89"/>
      <c r="L86" s="89"/>
      <c r="M86" s="89"/>
      <c r="N86" s="416" t="s">
        <v>102</v>
      </c>
      <c r="O86" s="416"/>
      <c r="P86" s="416"/>
      <c r="Q86" s="416"/>
      <c r="R86" s="24"/>
    </row>
    <row r="87" spans="2:18" s="22" customFormat="1" ht="10.35" customHeight="1">
      <c r="B87" s="23"/>
      <c r="R87" s="24"/>
    </row>
    <row r="88" spans="2:47" s="22" customFormat="1" ht="29.25" customHeight="1">
      <c r="B88" s="23"/>
      <c r="C88" s="96" t="s">
        <v>103</v>
      </c>
      <c r="N88" s="374">
        <f>N126</f>
        <v>92622</v>
      </c>
      <c r="O88" s="374"/>
      <c r="P88" s="374"/>
      <c r="Q88" s="374"/>
      <c r="R88" s="24"/>
      <c r="AU88" s="10" t="s">
        <v>104</v>
      </c>
    </row>
    <row r="89" spans="2:18" s="97" customFormat="1" ht="24.95" customHeight="1">
      <c r="B89" s="98"/>
      <c r="D89" s="99" t="s">
        <v>105</v>
      </c>
      <c r="N89" s="417">
        <f>N127</f>
        <v>43230.13999999999</v>
      </c>
      <c r="O89" s="417"/>
      <c r="P89" s="417"/>
      <c r="Q89" s="417"/>
      <c r="R89" s="100"/>
    </row>
    <row r="90" spans="2:18" s="101" customFormat="1" ht="19.9" customHeight="1">
      <c r="B90" s="102"/>
      <c r="D90" s="103" t="s">
        <v>494</v>
      </c>
      <c r="N90" s="414">
        <f>N128</f>
        <v>7772.139999999999</v>
      </c>
      <c r="O90" s="414"/>
      <c r="P90" s="414"/>
      <c r="Q90" s="414"/>
      <c r="R90" s="105"/>
    </row>
    <row r="91" spans="2:18" s="101" customFormat="1" ht="19.9" customHeight="1">
      <c r="B91" s="102"/>
      <c r="D91" s="103" t="s">
        <v>106</v>
      </c>
      <c r="N91" s="414">
        <f>N136</f>
        <v>1672</v>
      </c>
      <c r="O91" s="414"/>
      <c r="P91" s="414"/>
      <c r="Q91" s="414"/>
      <c r="R91" s="105"/>
    </row>
    <row r="92" spans="2:18" s="101" customFormat="1" ht="19.9" customHeight="1">
      <c r="B92" s="102"/>
      <c r="D92" s="103" t="s">
        <v>107</v>
      </c>
      <c r="N92" s="414">
        <f>N140</f>
        <v>29372.879999999997</v>
      </c>
      <c r="O92" s="414"/>
      <c r="P92" s="414"/>
      <c r="Q92" s="414"/>
      <c r="R92" s="105"/>
    </row>
    <row r="93" spans="2:18" s="101" customFormat="1" ht="19.9" customHeight="1">
      <c r="B93" s="102"/>
      <c r="D93" s="103" t="s">
        <v>318</v>
      </c>
      <c r="N93" s="414">
        <f>N166</f>
        <v>2584.06</v>
      </c>
      <c r="O93" s="414"/>
      <c r="P93" s="414"/>
      <c r="Q93" s="414"/>
      <c r="R93" s="105"/>
    </row>
    <row r="94" spans="2:18" s="101" customFormat="1" ht="19.9" customHeight="1">
      <c r="B94" s="102"/>
      <c r="D94" s="103" t="s">
        <v>108</v>
      </c>
      <c r="N94" s="414">
        <f>N173</f>
        <v>1085.32</v>
      </c>
      <c r="O94" s="414"/>
      <c r="P94" s="414"/>
      <c r="Q94" s="414"/>
      <c r="R94" s="105"/>
    </row>
    <row r="95" spans="2:18" s="101" customFormat="1" ht="19.9" customHeight="1">
      <c r="B95" s="102"/>
      <c r="D95" s="103" t="s">
        <v>109</v>
      </c>
      <c r="N95" s="414">
        <f>N175</f>
        <v>743.74</v>
      </c>
      <c r="O95" s="414"/>
      <c r="P95" s="414"/>
      <c r="Q95" s="414"/>
      <c r="R95" s="105"/>
    </row>
    <row r="96" spans="2:18" s="97" customFormat="1" ht="24.95" customHeight="1">
      <c r="B96" s="98"/>
      <c r="D96" s="99" t="s">
        <v>110</v>
      </c>
      <c r="N96" s="417">
        <f>N177</f>
        <v>49391.86</v>
      </c>
      <c r="O96" s="417"/>
      <c r="P96" s="417"/>
      <c r="Q96" s="417"/>
      <c r="R96" s="100"/>
    </row>
    <row r="97" spans="2:18" s="101" customFormat="1" ht="19.9" customHeight="1">
      <c r="B97" s="102"/>
      <c r="D97" s="103" t="s">
        <v>111</v>
      </c>
      <c r="N97" s="414">
        <f>N178</f>
        <v>16733.239999999998</v>
      </c>
      <c r="O97" s="414"/>
      <c r="P97" s="414"/>
      <c r="Q97" s="414"/>
      <c r="R97" s="105"/>
    </row>
    <row r="98" spans="2:18" s="101" customFormat="1" ht="19.9" customHeight="1">
      <c r="B98" s="102"/>
      <c r="D98" s="103" t="s">
        <v>495</v>
      </c>
      <c r="N98" s="414">
        <f>N189</f>
        <v>3159.42</v>
      </c>
      <c r="O98" s="414"/>
      <c r="P98" s="414"/>
      <c r="Q98" s="414"/>
      <c r="R98" s="105"/>
    </row>
    <row r="99" spans="2:18" s="101" customFormat="1" ht="19.9" customHeight="1">
      <c r="B99" s="102"/>
      <c r="D99" s="103" t="s">
        <v>350</v>
      </c>
      <c r="N99" s="414">
        <f>N197</f>
        <v>5301.140000000001</v>
      </c>
      <c r="O99" s="414"/>
      <c r="P99" s="414"/>
      <c r="Q99" s="414"/>
      <c r="R99" s="105"/>
    </row>
    <row r="100" spans="2:18" s="101" customFormat="1" ht="19.9" customHeight="1">
      <c r="B100" s="102"/>
      <c r="D100" s="103" t="s">
        <v>496</v>
      </c>
      <c r="N100" s="414">
        <f>N207</f>
        <v>720.57</v>
      </c>
      <c r="O100" s="414"/>
      <c r="P100" s="414"/>
      <c r="Q100" s="414"/>
      <c r="R100" s="105"/>
    </row>
    <row r="101" spans="2:18" s="101" customFormat="1" ht="19.9" customHeight="1">
      <c r="B101" s="102"/>
      <c r="D101" s="103" t="s">
        <v>351</v>
      </c>
      <c r="N101" s="414">
        <f>N210</f>
        <v>505.87</v>
      </c>
      <c r="O101" s="414"/>
      <c r="P101" s="414"/>
      <c r="Q101" s="414"/>
      <c r="R101" s="105"/>
    </row>
    <row r="102" spans="2:18" s="101" customFormat="1" ht="19.9" customHeight="1">
      <c r="B102" s="102"/>
      <c r="D102" s="103" t="s">
        <v>497</v>
      </c>
      <c r="N102" s="414">
        <f>N213</f>
        <v>7338.06</v>
      </c>
      <c r="O102" s="414"/>
      <c r="P102" s="414"/>
      <c r="Q102" s="414"/>
      <c r="R102" s="105"/>
    </row>
    <row r="103" spans="2:18" s="101" customFormat="1" ht="19.9" customHeight="1">
      <c r="B103" s="102"/>
      <c r="D103" s="103" t="s">
        <v>114</v>
      </c>
      <c r="N103" s="414">
        <f>N237</f>
        <v>10248.54</v>
      </c>
      <c r="O103" s="414"/>
      <c r="P103" s="414"/>
      <c r="Q103" s="414"/>
      <c r="R103" s="105"/>
    </row>
    <row r="104" spans="2:18" s="101" customFormat="1" ht="19.9" customHeight="1">
      <c r="B104" s="102"/>
      <c r="D104" s="103" t="s">
        <v>116</v>
      </c>
      <c r="N104" s="414">
        <f>N249</f>
        <v>1981.54</v>
      </c>
      <c r="O104" s="414"/>
      <c r="P104" s="414"/>
      <c r="Q104" s="414"/>
      <c r="R104" s="105"/>
    </row>
    <row r="105" spans="2:18" s="101" customFormat="1" ht="19.9" customHeight="1">
      <c r="B105" s="102"/>
      <c r="D105" s="103" t="s">
        <v>117</v>
      </c>
      <c r="N105" s="414">
        <f>N279</f>
        <v>3403.4799999999996</v>
      </c>
      <c r="O105" s="414"/>
      <c r="P105" s="414"/>
      <c r="Q105" s="414"/>
      <c r="R105" s="105"/>
    </row>
    <row r="106" spans="2:18" s="22" customFormat="1" ht="21.95" customHeight="1">
      <c r="B106" s="23"/>
      <c r="R106" s="24"/>
    </row>
    <row r="107" spans="2:21" s="22" customFormat="1" ht="29.25" customHeight="1">
      <c r="B107" s="23"/>
      <c r="C107" s="96" t="s">
        <v>118</v>
      </c>
      <c r="N107" s="415">
        <v>0</v>
      </c>
      <c r="O107" s="415"/>
      <c r="P107" s="415"/>
      <c r="Q107" s="415"/>
      <c r="R107" s="24"/>
      <c r="T107" s="106"/>
      <c r="U107" s="107" t="s">
        <v>36</v>
      </c>
    </row>
    <row r="108" spans="2:18" s="22" customFormat="1" ht="18" customHeight="1">
      <c r="B108" s="23"/>
      <c r="R108" s="24"/>
    </row>
    <row r="109" spans="2:18" s="22" customFormat="1" ht="29.25" customHeight="1">
      <c r="B109" s="23"/>
      <c r="C109" s="88" t="s">
        <v>87</v>
      </c>
      <c r="D109" s="89"/>
      <c r="E109" s="89"/>
      <c r="F109" s="89"/>
      <c r="G109" s="89"/>
      <c r="H109" s="89"/>
      <c r="I109" s="89"/>
      <c r="J109" s="89"/>
      <c r="K109" s="89"/>
      <c r="L109" s="375">
        <f>ROUND(SUM(N88+N107),2)</f>
        <v>92622</v>
      </c>
      <c r="M109" s="375"/>
      <c r="N109" s="375"/>
      <c r="O109" s="375"/>
      <c r="P109" s="375"/>
      <c r="Q109" s="375"/>
      <c r="R109" s="24"/>
    </row>
    <row r="110" spans="2:18" s="22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4" spans="2:18" s="22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22" customFormat="1" ht="36.95" customHeight="1">
      <c r="B115" s="23"/>
      <c r="C115" s="386" t="s">
        <v>119</v>
      </c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24"/>
    </row>
    <row r="116" spans="2:18" s="22" customFormat="1" ht="6.95" customHeight="1">
      <c r="B116" s="23"/>
      <c r="R116" s="24"/>
    </row>
    <row r="117" spans="2:18" s="22" customFormat="1" ht="30" customHeight="1">
      <c r="B117" s="23"/>
      <c r="C117" s="19" t="s">
        <v>16</v>
      </c>
      <c r="F117" s="410" t="str">
        <f>F6</f>
        <v>statické zajištění podzemí pod budovou čp. 1 v Českém Brodě</v>
      </c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R117" s="24"/>
    </row>
    <row r="118" spans="2:18" s="22" customFormat="1" ht="36.95" customHeight="1">
      <c r="B118" s="23"/>
      <c r="C118" s="55" t="s">
        <v>95</v>
      </c>
      <c r="F118" s="387" t="str">
        <f>F7</f>
        <v>chodba_přízemí - Lesná 98</v>
      </c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R118" s="24"/>
    </row>
    <row r="119" spans="2:18" s="22" customFormat="1" ht="6.95" customHeight="1">
      <c r="B119" s="23"/>
      <c r="R119" s="24"/>
    </row>
    <row r="120" spans="2:18" s="22" customFormat="1" ht="18" customHeight="1">
      <c r="B120" s="23"/>
      <c r="C120" s="19" t="s">
        <v>20</v>
      </c>
      <c r="F120" s="3" t="str">
        <f>F9</f>
        <v>Lesná</v>
      </c>
      <c r="K120" s="19" t="s">
        <v>22</v>
      </c>
      <c r="M120" s="411" t="str">
        <f>IF(O9="","",O9)</f>
        <v>26. 11. v2023</v>
      </c>
      <c r="N120" s="411"/>
      <c r="O120" s="411"/>
      <c r="P120" s="411"/>
      <c r="R120" s="24"/>
    </row>
    <row r="121" spans="2:18" s="22" customFormat="1" ht="6.95" customHeight="1">
      <c r="B121" s="23"/>
      <c r="R121" s="24"/>
    </row>
    <row r="122" spans="2:18" s="22" customFormat="1" ht="15">
      <c r="B122" s="23"/>
      <c r="C122" s="19" t="s">
        <v>24</v>
      </c>
      <c r="F122" s="3" t="str">
        <f>E12</f>
        <v xml:space="preserve"> </v>
      </c>
      <c r="K122" s="19" t="s">
        <v>29</v>
      </c>
      <c r="M122" s="395" t="str">
        <f>E18</f>
        <v xml:space="preserve"> </v>
      </c>
      <c r="N122" s="395"/>
      <c r="O122" s="395"/>
      <c r="P122" s="395"/>
      <c r="Q122" s="395"/>
      <c r="R122" s="24"/>
    </row>
    <row r="123" spans="2:18" s="22" customFormat="1" ht="14.45" customHeight="1">
      <c r="B123" s="23"/>
      <c r="C123" s="19" t="s">
        <v>28</v>
      </c>
      <c r="F123" s="3" t="str">
        <f>IF(E15="","",E15)</f>
        <v xml:space="preserve"> </v>
      </c>
      <c r="K123" s="19" t="s">
        <v>31</v>
      </c>
      <c r="M123" s="395" t="str">
        <f>E21</f>
        <v xml:space="preserve"> </v>
      </c>
      <c r="N123" s="395"/>
      <c r="O123" s="395"/>
      <c r="P123" s="395"/>
      <c r="Q123" s="395"/>
      <c r="R123" s="24"/>
    </row>
    <row r="124" spans="2:18" s="22" customFormat="1" ht="10.35" customHeight="1">
      <c r="B124" s="23"/>
      <c r="R124" s="24"/>
    </row>
    <row r="125" spans="2:27" s="108" customFormat="1" ht="29.25" customHeight="1">
      <c r="B125" s="109"/>
      <c r="C125" s="110" t="s">
        <v>120</v>
      </c>
      <c r="D125" s="111" t="s">
        <v>121</v>
      </c>
      <c r="E125" s="111" t="s">
        <v>54</v>
      </c>
      <c r="F125" s="412" t="s">
        <v>122</v>
      </c>
      <c r="G125" s="412"/>
      <c r="H125" s="412"/>
      <c r="I125" s="412"/>
      <c r="J125" s="111" t="s">
        <v>123</v>
      </c>
      <c r="K125" s="111" t="s">
        <v>124</v>
      </c>
      <c r="L125" s="412" t="s">
        <v>125</v>
      </c>
      <c r="M125" s="412"/>
      <c r="N125" s="413" t="s">
        <v>102</v>
      </c>
      <c r="O125" s="413"/>
      <c r="P125" s="413"/>
      <c r="Q125" s="413"/>
      <c r="R125" s="112"/>
      <c r="T125" s="61" t="s">
        <v>126</v>
      </c>
      <c r="U125" s="62" t="s">
        <v>36</v>
      </c>
      <c r="V125" s="62" t="s">
        <v>127</v>
      </c>
      <c r="W125" s="62" t="s">
        <v>128</v>
      </c>
      <c r="X125" s="62" t="s">
        <v>129</v>
      </c>
      <c r="Y125" s="62" t="s">
        <v>130</v>
      </c>
      <c r="Z125" s="62" t="s">
        <v>131</v>
      </c>
      <c r="AA125" s="63" t="s">
        <v>132</v>
      </c>
    </row>
    <row r="126" spans="2:63" s="22" customFormat="1" ht="29.25" customHeight="1">
      <c r="B126" s="23"/>
      <c r="C126" s="65" t="s">
        <v>98</v>
      </c>
      <c r="N126" s="408">
        <f>BK126</f>
        <v>92622</v>
      </c>
      <c r="O126" s="408"/>
      <c r="P126" s="408"/>
      <c r="Q126" s="408"/>
      <c r="R126" s="24"/>
      <c r="T126" s="64"/>
      <c r="U126" s="37"/>
      <c r="V126" s="37"/>
      <c r="W126" s="113">
        <f>W127+W177</f>
        <v>151.195218</v>
      </c>
      <c r="X126" s="37"/>
      <c r="Y126" s="113">
        <f>Y127+Y177</f>
        <v>3.4638772799999997</v>
      </c>
      <c r="Z126" s="37"/>
      <c r="AA126" s="114">
        <f>AA127+AA177</f>
        <v>2.428176</v>
      </c>
      <c r="AT126" s="10" t="s">
        <v>71</v>
      </c>
      <c r="AU126" s="10" t="s">
        <v>104</v>
      </c>
      <c r="BK126" s="115">
        <f>BK127+BK177</f>
        <v>92622</v>
      </c>
    </row>
    <row r="127" spans="2:63" s="116" customFormat="1" ht="37.5" customHeight="1">
      <c r="B127" s="117"/>
      <c r="D127" s="118" t="s">
        <v>105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409">
        <f>BK127</f>
        <v>43230.13999999999</v>
      </c>
      <c r="O127" s="409"/>
      <c r="P127" s="409"/>
      <c r="Q127" s="409"/>
      <c r="R127" s="119"/>
      <c r="T127" s="120"/>
      <c r="W127" s="121">
        <f>W128+W136+W140+W166+W173+W175</f>
        <v>103.590909</v>
      </c>
      <c r="Y127" s="121">
        <f>Y128+Y136+Y140+Y166+Y173+Y175</f>
        <v>3.19156119</v>
      </c>
      <c r="AA127" s="122">
        <f>AA128+AA136+AA140+AA166+AA173+AA175</f>
        <v>2.404176</v>
      </c>
      <c r="AR127" s="123" t="s">
        <v>78</v>
      </c>
      <c r="AT127" s="124" t="s">
        <v>71</v>
      </c>
      <c r="AU127" s="124" t="s">
        <v>72</v>
      </c>
      <c r="AY127" s="123" t="s">
        <v>133</v>
      </c>
      <c r="BK127" s="125">
        <f>BK128+BK136+BK140+BK166+BK173+BK175</f>
        <v>43230.13999999999</v>
      </c>
    </row>
    <row r="128" spans="2:63" s="116" customFormat="1" ht="19.9" customHeight="1">
      <c r="B128" s="117"/>
      <c r="D128" s="126" t="s">
        <v>494</v>
      </c>
      <c r="E128" s="126"/>
      <c r="F128" s="126"/>
      <c r="G128" s="126"/>
      <c r="H128" s="126"/>
      <c r="I128" s="126"/>
      <c r="J128" s="126"/>
      <c r="K128" s="126"/>
      <c r="L128" s="126"/>
      <c r="M128" s="126"/>
      <c r="N128" s="402">
        <f>BK128</f>
        <v>7772.139999999999</v>
      </c>
      <c r="O128" s="402"/>
      <c r="P128" s="402"/>
      <c r="Q128" s="402"/>
      <c r="R128" s="119"/>
      <c r="T128" s="120"/>
      <c r="W128" s="121">
        <f>SUM(W129:W135)</f>
        <v>31.384646999999998</v>
      </c>
      <c r="Y128" s="121">
        <f>SUM(Y129:Y135)</f>
        <v>0</v>
      </c>
      <c r="AA128" s="122">
        <f>SUM(AA129:AA135)</f>
        <v>0</v>
      </c>
      <c r="AR128" s="123" t="s">
        <v>78</v>
      </c>
      <c r="AT128" s="124" t="s">
        <v>71</v>
      </c>
      <c r="AU128" s="124" t="s">
        <v>78</v>
      </c>
      <c r="AY128" s="123" t="s">
        <v>133</v>
      </c>
      <c r="BK128" s="125">
        <f>SUM(BK129:BK135)</f>
        <v>7772.139999999999</v>
      </c>
    </row>
    <row r="129" spans="2:65" s="22" customFormat="1" ht="25.5" customHeight="1">
      <c r="B129" s="127"/>
      <c r="C129" s="128" t="s">
        <v>78</v>
      </c>
      <c r="D129" s="128" t="s">
        <v>134</v>
      </c>
      <c r="E129" s="129" t="s">
        <v>498</v>
      </c>
      <c r="F129" s="398" t="s">
        <v>499</v>
      </c>
      <c r="G129" s="398"/>
      <c r="H129" s="398"/>
      <c r="I129" s="398"/>
      <c r="J129" s="130" t="s">
        <v>500</v>
      </c>
      <c r="K129" s="131">
        <v>3.443</v>
      </c>
      <c r="L129" s="399">
        <v>1910</v>
      </c>
      <c r="M129" s="399"/>
      <c r="N129" s="399">
        <f>ROUND(L129*K129,2)</f>
        <v>6576.13</v>
      </c>
      <c r="O129" s="399"/>
      <c r="P129" s="399"/>
      <c r="Q129" s="399"/>
      <c r="R129" s="132"/>
      <c r="T129" s="133"/>
      <c r="U129" s="30" t="s">
        <v>39</v>
      </c>
      <c r="V129" s="134">
        <v>7.704</v>
      </c>
      <c r="W129" s="134">
        <f>V129*K129</f>
        <v>26.524872</v>
      </c>
      <c r="X129" s="134">
        <v>0</v>
      </c>
      <c r="Y129" s="134">
        <f>X129*K129</f>
        <v>0</v>
      </c>
      <c r="Z129" s="134">
        <v>0</v>
      </c>
      <c r="AA129" s="135">
        <f>Z129*K129</f>
        <v>0</v>
      </c>
      <c r="AR129" s="10" t="s">
        <v>138</v>
      </c>
      <c r="AT129" s="10" t="s">
        <v>134</v>
      </c>
      <c r="AU129" s="10" t="s">
        <v>139</v>
      </c>
      <c r="AY129" s="10" t="s">
        <v>133</v>
      </c>
      <c r="BE129" s="136">
        <f>IF(U129="základní",N129,0)</f>
        <v>0</v>
      </c>
      <c r="BF129" s="136">
        <f>IF(U129="snížená",N129,0)</f>
        <v>6576.13</v>
      </c>
      <c r="BG129" s="136">
        <f>IF(U129="zákl. přenesená",N129,0)</f>
        <v>0</v>
      </c>
      <c r="BH129" s="136">
        <f>IF(U129="sníž. přenesená",N129,0)</f>
        <v>0</v>
      </c>
      <c r="BI129" s="136">
        <f>IF(U129="nulová",N129,0)</f>
        <v>0</v>
      </c>
      <c r="BJ129" s="10" t="s">
        <v>139</v>
      </c>
      <c r="BK129" s="136">
        <f>ROUND(L129*K129,2)</f>
        <v>6576.13</v>
      </c>
      <c r="BL129" s="10" t="s">
        <v>138</v>
      </c>
      <c r="BM129" s="10" t="s">
        <v>501</v>
      </c>
    </row>
    <row r="130" spans="2:51" s="138" customFormat="1" ht="16.5" customHeight="1">
      <c r="B130" s="139"/>
      <c r="E130" s="140"/>
      <c r="F130" s="397" t="s">
        <v>502</v>
      </c>
      <c r="G130" s="397"/>
      <c r="H130" s="397"/>
      <c r="I130" s="397"/>
      <c r="K130" s="141">
        <v>3.443</v>
      </c>
      <c r="R130" s="142"/>
      <c r="T130" s="143"/>
      <c r="AA130" s="144"/>
      <c r="AT130" s="140" t="s">
        <v>144</v>
      </c>
      <c r="AU130" s="140" t="s">
        <v>139</v>
      </c>
      <c r="AV130" s="138" t="s">
        <v>139</v>
      </c>
      <c r="AW130" s="138" t="s">
        <v>30</v>
      </c>
      <c r="AX130" s="138" t="s">
        <v>78</v>
      </c>
      <c r="AY130" s="140" t="s">
        <v>133</v>
      </c>
    </row>
    <row r="131" spans="2:65" s="22" customFormat="1" ht="25.5" customHeight="1">
      <c r="B131" s="127"/>
      <c r="C131" s="128" t="s">
        <v>139</v>
      </c>
      <c r="D131" s="128" t="s">
        <v>134</v>
      </c>
      <c r="E131" s="129" t="s">
        <v>503</v>
      </c>
      <c r="F131" s="398" t="s">
        <v>504</v>
      </c>
      <c r="G131" s="398"/>
      <c r="H131" s="398"/>
      <c r="I131" s="398"/>
      <c r="J131" s="130" t="s">
        <v>500</v>
      </c>
      <c r="K131" s="131">
        <v>3.443</v>
      </c>
      <c r="L131" s="399">
        <v>78.6</v>
      </c>
      <c r="M131" s="399"/>
      <c r="N131" s="399">
        <f>ROUND(L131*K131,2)</f>
        <v>270.62</v>
      </c>
      <c r="O131" s="399"/>
      <c r="P131" s="399"/>
      <c r="Q131" s="399"/>
      <c r="R131" s="132"/>
      <c r="T131" s="133"/>
      <c r="U131" s="30" t="s">
        <v>39</v>
      </c>
      <c r="V131" s="134">
        <v>0.345</v>
      </c>
      <c r="W131" s="134">
        <f>V131*K131</f>
        <v>1.187835</v>
      </c>
      <c r="X131" s="134">
        <v>0</v>
      </c>
      <c r="Y131" s="134">
        <f>X131*K131</f>
        <v>0</v>
      </c>
      <c r="Z131" s="134">
        <v>0</v>
      </c>
      <c r="AA131" s="135">
        <f>Z131*K131</f>
        <v>0</v>
      </c>
      <c r="AR131" s="10" t="s">
        <v>138</v>
      </c>
      <c r="AT131" s="10" t="s">
        <v>134</v>
      </c>
      <c r="AU131" s="10" t="s">
        <v>139</v>
      </c>
      <c r="AY131" s="10" t="s">
        <v>133</v>
      </c>
      <c r="BE131" s="136">
        <f>IF(U131="základní",N131,0)</f>
        <v>0</v>
      </c>
      <c r="BF131" s="136">
        <f>IF(U131="snížená",N131,0)</f>
        <v>270.62</v>
      </c>
      <c r="BG131" s="136">
        <f>IF(U131="zákl. přenesená",N131,0)</f>
        <v>0</v>
      </c>
      <c r="BH131" s="136">
        <f>IF(U131="sníž. přenesená",N131,0)</f>
        <v>0</v>
      </c>
      <c r="BI131" s="136">
        <f>IF(U131="nulová",N131,0)</f>
        <v>0</v>
      </c>
      <c r="BJ131" s="10" t="s">
        <v>139</v>
      </c>
      <c r="BK131" s="136">
        <f>ROUND(L131*K131,2)</f>
        <v>270.62</v>
      </c>
      <c r="BL131" s="10" t="s">
        <v>138</v>
      </c>
      <c r="BM131" s="10" t="s">
        <v>505</v>
      </c>
    </row>
    <row r="132" spans="2:65" s="22" customFormat="1" ht="25.5" customHeight="1">
      <c r="B132" s="127"/>
      <c r="C132" s="128" t="s">
        <v>149</v>
      </c>
      <c r="D132" s="128" t="s">
        <v>134</v>
      </c>
      <c r="E132" s="129" t="s">
        <v>506</v>
      </c>
      <c r="F132" s="398" t="s">
        <v>507</v>
      </c>
      <c r="G132" s="398"/>
      <c r="H132" s="398"/>
      <c r="I132" s="398"/>
      <c r="J132" s="130" t="s">
        <v>500</v>
      </c>
      <c r="K132" s="131">
        <v>3.443</v>
      </c>
      <c r="L132" s="399">
        <v>87</v>
      </c>
      <c r="M132" s="399"/>
      <c r="N132" s="399">
        <f>ROUND(L132*K132,2)</f>
        <v>299.54</v>
      </c>
      <c r="O132" s="399"/>
      <c r="P132" s="399"/>
      <c r="Q132" s="399"/>
      <c r="R132" s="132"/>
      <c r="T132" s="133"/>
      <c r="U132" s="30" t="s">
        <v>39</v>
      </c>
      <c r="V132" s="134">
        <v>0.382</v>
      </c>
      <c r="W132" s="134">
        <f>V132*K132</f>
        <v>1.315226</v>
      </c>
      <c r="X132" s="134">
        <v>0</v>
      </c>
      <c r="Y132" s="134">
        <f>X132*K132</f>
        <v>0</v>
      </c>
      <c r="Z132" s="134">
        <v>0</v>
      </c>
      <c r="AA132" s="135">
        <f>Z132*K132</f>
        <v>0</v>
      </c>
      <c r="AR132" s="10" t="s">
        <v>138</v>
      </c>
      <c r="AT132" s="10" t="s">
        <v>134</v>
      </c>
      <c r="AU132" s="10" t="s">
        <v>139</v>
      </c>
      <c r="AY132" s="10" t="s">
        <v>133</v>
      </c>
      <c r="BE132" s="136">
        <f>IF(U132="základní",N132,0)</f>
        <v>0</v>
      </c>
      <c r="BF132" s="136">
        <f>IF(U132="snížená",N132,0)</f>
        <v>299.54</v>
      </c>
      <c r="BG132" s="136">
        <f>IF(U132="zákl. přenesená",N132,0)</f>
        <v>0</v>
      </c>
      <c r="BH132" s="136">
        <f>IF(U132="sníž. přenesená",N132,0)</f>
        <v>0</v>
      </c>
      <c r="BI132" s="136">
        <f>IF(U132="nulová",N132,0)</f>
        <v>0</v>
      </c>
      <c r="BJ132" s="10" t="s">
        <v>139</v>
      </c>
      <c r="BK132" s="136">
        <f>ROUND(L132*K132,2)</f>
        <v>299.54</v>
      </c>
      <c r="BL132" s="10" t="s">
        <v>138</v>
      </c>
      <c r="BM132" s="10" t="s">
        <v>508</v>
      </c>
    </row>
    <row r="133" spans="2:65" s="22" customFormat="1" ht="25.5" customHeight="1">
      <c r="B133" s="127"/>
      <c r="C133" s="128" t="s">
        <v>138</v>
      </c>
      <c r="D133" s="128" t="s">
        <v>134</v>
      </c>
      <c r="E133" s="129" t="s">
        <v>509</v>
      </c>
      <c r="F133" s="398" t="s">
        <v>510</v>
      </c>
      <c r="G133" s="398"/>
      <c r="H133" s="398"/>
      <c r="I133" s="398"/>
      <c r="J133" s="130" t="s">
        <v>500</v>
      </c>
      <c r="K133" s="131">
        <v>3.443</v>
      </c>
      <c r="L133" s="399">
        <v>169</v>
      </c>
      <c r="M133" s="399"/>
      <c r="N133" s="399">
        <f>ROUND(L133*K133,2)</f>
        <v>581.87</v>
      </c>
      <c r="O133" s="399"/>
      <c r="P133" s="399"/>
      <c r="Q133" s="399"/>
      <c r="R133" s="132"/>
      <c r="T133" s="133"/>
      <c r="U133" s="30" t="s">
        <v>39</v>
      </c>
      <c r="V133" s="134">
        <v>0.652</v>
      </c>
      <c r="W133" s="134">
        <f>V133*K133</f>
        <v>2.2448360000000003</v>
      </c>
      <c r="X133" s="134">
        <v>0</v>
      </c>
      <c r="Y133" s="134">
        <f>X133*K133</f>
        <v>0</v>
      </c>
      <c r="Z133" s="134">
        <v>0</v>
      </c>
      <c r="AA133" s="135">
        <f>Z133*K133</f>
        <v>0</v>
      </c>
      <c r="AR133" s="10" t="s">
        <v>138</v>
      </c>
      <c r="AT133" s="10" t="s">
        <v>134</v>
      </c>
      <c r="AU133" s="10" t="s">
        <v>139</v>
      </c>
      <c r="AY133" s="10" t="s">
        <v>133</v>
      </c>
      <c r="BE133" s="136">
        <f>IF(U133="základní",N133,0)</f>
        <v>0</v>
      </c>
      <c r="BF133" s="136">
        <f>IF(U133="snížená",N133,0)</f>
        <v>581.87</v>
      </c>
      <c r="BG133" s="136">
        <f>IF(U133="zákl. přenesená",N133,0)</f>
        <v>0</v>
      </c>
      <c r="BH133" s="136">
        <f>IF(U133="sníž. přenesená",N133,0)</f>
        <v>0</v>
      </c>
      <c r="BI133" s="136">
        <f>IF(U133="nulová",N133,0)</f>
        <v>0</v>
      </c>
      <c r="BJ133" s="10" t="s">
        <v>139</v>
      </c>
      <c r="BK133" s="136">
        <f>ROUND(L133*K133,2)</f>
        <v>581.87</v>
      </c>
      <c r="BL133" s="10" t="s">
        <v>138</v>
      </c>
      <c r="BM133" s="10" t="s">
        <v>511</v>
      </c>
    </row>
    <row r="134" spans="2:65" s="22" customFormat="1" ht="25.5" customHeight="1">
      <c r="B134" s="127"/>
      <c r="C134" s="128" t="s">
        <v>158</v>
      </c>
      <c r="D134" s="128" t="s">
        <v>134</v>
      </c>
      <c r="E134" s="129" t="s">
        <v>512</v>
      </c>
      <c r="F134" s="398" t="s">
        <v>513</v>
      </c>
      <c r="G134" s="398"/>
      <c r="H134" s="398"/>
      <c r="I134" s="398"/>
      <c r="J134" s="130" t="s">
        <v>137</v>
      </c>
      <c r="K134" s="131">
        <v>8.606</v>
      </c>
      <c r="L134" s="399">
        <v>5.11</v>
      </c>
      <c r="M134" s="399"/>
      <c r="N134" s="399">
        <f>ROUND(L134*K134,2)</f>
        <v>43.98</v>
      </c>
      <c r="O134" s="399"/>
      <c r="P134" s="399"/>
      <c r="Q134" s="399"/>
      <c r="R134" s="132"/>
      <c r="T134" s="133"/>
      <c r="U134" s="30" t="s">
        <v>39</v>
      </c>
      <c r="V134" s="134">
        <v>0.013</v>
      </c>
      <c r="W134" s="134">
        <f>V134*K134</f>
        <v>0.11187799999999999</v>
      </c>
      <c r="X134" s="134">
        <v>0</v>
      </c>
      <c r="Y134" s="134">
        <f>X134*K134</f>
        <v>0</v>
      </c>
      <c r="Z134" s="134">
        <v>0</v>
      </c>
      <c r="AA134" s="135">
        <f>Z134*K134</f>
        <v>0</v>
      </c>
      <c r="AR134" s="10" t="s">
        <v>138</v>
      </c>
      <c r="AT134" s="10" t="s">
        <v>134</v>
      </c>
      <c r="AU134" s="10" t="s">
        <v>139</v>
      </c>
      <c r="AY134" s="10" t="s">
        <v>133</v>
      </c>
      <c r="BE134" s="136">
        <f>IF(U134="základní",N134,0)</f>
        <v>0</v>
      </c>
      <c r="BF134" s="136">
        <f>IF(U134="snížená",N134,0)</f>
        <v>43.98</v>
      </c>
      <c r="BG134" s="136">
        <f>IF(U134="zákl. přenesená",N134,0)</f>
        <v>0</v>
      </c>
      <c r="BH134" s="136">
        <f>IF(U134="sníž. přenesená",N134,0)</f>
        <v>0</v>
      </c>
      <c r="BI134" s="136">
        <f>IF(U134="nulová",N134,0)</f>
        <v>0</v>
      </c>
      <c r="BJ134" s="10" t="s">
        <v>139</v>
      </c>
      <c r="BK134" s="136">
        <f>ROUND(L134*K134,2)</f>
        <v>43.98</v>
      </c>
      <c r="BL134" s="10" t="s">
        <v>138</v>
      </c>
      <c r="BM134" s="10" t="s">
        <v>514</v>
      </c>
    </row>
    <row r="135" spans="2:51" s="138" customFormat="1" ht="16.5" customHeight="1">
      <c r="B135" s="139"/>
      <c r="E135" s="140"/>
      <c r="F135" s="397" t="s">
        <v>194</v>
      </c>
      <c r="G135" s="397"/>
      <c r="H135" s="397"/>
      <c r="I135" s="397"/>
      <c r="K135" s="141">
        <v>8.606</v>
      </c>
      <c r="R135" s="142"/>
      <c r="T135" s="143"/>
      <c r="AA135" s="144"/>
      <c r="AT135" s="140" t="s">
        <v>144</v>
      </c>
      <c r="AU135" s="140" t="s">
        <v>139</v>
      </c>
      <c r="AV135" s="138" t="s">
        <v>139</v>
      </c>
      <c r="AW135" s="138" t="s">
        <v>30</v>
      </c>
      <c r="AX135" s="138" t="s">
        <v>78</v>
      </c>
      <c r="AY135" s="140" t="s">
        <v>133</v>
      </c>
    </row>
    <row r="136" spans="2:63" s="116" customFormat="1" ht="29.85" customHeight="1">
      <c r="B136" s="117"/>
      <c r="D136" s="126" t="s">
        <v>106</v>
      </c>
      <c r="E136" s="126"/>
      <c r="F136" s="126"/>
      <c r="G136" s="126"/>
      <c r="H136" s="126"/>
      <c r="I136" s="126"/>
      <c r="J136" s="126"/>
      <c r="K136" s="126"/>
      <c r="L136" s="126"/>
      <c r="M136" s="126"/>
      <c r="N136" s="402">
        <f>BK136</f>
        <v>1672</v>
      </c>
      <c r="O136" s="402"/>
      <c r="P136" s="402"/>
      <c r="Q136" s="402"/>
      <c r="R136" s="119"/>
      <c r="T136" s="120"/>
      <c r="W136" s="121">
        <f>SUM(W137:W139)</f>
        <v>1.112</v>
      </c>
      <c r="Y136" s="121">
        <f>SUM(Y137:Y139)</f>
        <v>0.2065</v>
      </c>
      <c r="AA136" s="122">
        <f>SUM(AA137:AA139)</f>
        <v>0</v>
      </c>
      <c r="AR136" s="123" t="s">
        <v>78</v>
      </c>
      <c r="AT136" s="124" t="s">
        <v>71</v>
      </c>
      <c r="AU136" s="124" t="s">
        <v>78</v>
      </c>
      <c r="AY136" s="123" t="s">
        <v>133</v>
      </c>
      <c r="BK136" s="125">
        <f>SUM(BK137:BK139)</f>
        <v>1672</v>
      </c>
    </row>
    <row r="137" spans="2:65" s="22" customFormat="1" ht="25.5" customHeight="1">
      <c r="B137" s="127"/>
      <c r="C137" s="128" t="s">
        <v>163</v>
      </c>
      <c r="D137" s="128" t="s">
        <v>134</v>
      </c>
      <c r="E137" s="129" t="s">
        <v>515</v>
      </c>
      <c r="F137" s="398" t="s">
        <v>516</v>
      </c>
      <c r="G137" s="398"/>
      <c r="H137" s="398"/>
      <c r="I137" s="398"/>
      <c r="J137" s="130" t="s">
        <v>137</v>
      </c>
      <c r="K137" s="131">
        <v>2</v>
      </c>
      <c r="L137" s="399">
        <v>836</v>
      </c>
      <c r="M137" s="399"/>
      <c r="N137" s="399">
        <f>ROUND(L137*K137,2)</f>
        <v>1672</v>
      </c>
      <c r="O137" s="399"/>
      <c r="P137" s="399"/>
      <c r="Q137" s="399"/>
      <c r="R137" s="132"/>
      <c r="T137" s="133"/>
      <c r="U137" s="30" t="s">
        <v>39</v>
      </c>
      <c r="V137" s="134">
        <v>0.556</v>
      </c>
      <c r="W137" s="134">
        <f>V137*K137</f>
        <v>1.112</v>
      </c>
      <c r="X137" s="134">
        <v>0.10325</v>
      </c>
      <c r="Y137" s="134">
        <f>X137*K137</f>
        <v>0.2065</v>
      </c>
      <c r="Z137" s="134">
        <v>0</v>
      </c>
      <c r="AA137" s="135">
        <f>Z137*K137</f>
        <v>0</v>
      </c>
      <c r="AR137" s="10" t="s">
        <v>138</v>
      </c>
      <c r="AT137" s="10" t="s">
        <v>134</v>
      </c>
      <c r="AU137" s="10" t="s">
        <v>139</v>
      </c>
      <c r="AY137" s="10" t="s">
        <v>133</v>
      </c>
      <c r="BE137" s="136">
        <f>IF(U137="základní",N137,0)</f>
        <v>0</v>
      </c>
      <c r="BF137" s="136">
        <f>IF(U137="snížená",N137,0)</f>
        <v>1672</v>
      </c>
      <c r="BG137" s="136">
        <f>IF(U137="zákl. přenesená",N137,0)</f>
        <v>0</v>
      </c>
      <c r="BH137" s="136">
        <f>IF(U137="sníž. přenesená",N137,0)</f>
        <v>0</v>
      </c>
      <c r="BI137" s="136">
        <f>IF(U137="nulová",N137,0)</f>
        <v>0</v>
      </c>
      <c r="BJ137" s="10" t="s">
        <v>139</v>
      </c>
      <c r="BK137" s="136">
        <f>ROUND(L137*K137,2)</f>
        <v>1672</v>
      </c>
      <c r="BL137" s="10" t="s">
        <v>138</v>
      </c>
      <c r="BM137" s="10" t="s">
        <v>517</v>
      </c>
    </row>
    <row r="138" spans="2:47" s="22" customFormat="1" ht="16.5" customHeight="1">
      <c r="B138" s="23"/>
      <c r="F138" s="406" t="s">
        <v>518</v>
      </c>
      <c r="G138" s="406"/>
      <c r="H138" s="406"/>
      <c r="I138" s="406"/>
      <c r="R138" s="24"/>
      <c r="T138" s="137"/>
      <c r="AA138" s="59"/>
      <c r="AT138" s="10" t="s">
        <v>142</v>
      </c>
      <c r="AU138" s="10" t="s">
        <v>139</v>
      </c>
    </row>
    <row r="139" spans="2:51" s="138" customFormat="1" ht="16.5" customHeight="1">
      <c r="B139" s="139"/>
      <c r="E139" s="140"/>
      <c r="F139" s="400" t="s">
        <v>519</v>
      </c>
      <c r="G139" s="400"/>
      <c r="H139" s="400"/>
      <c r="I139" s="400"/>
      <c r="K139" s="141">
        <v>2</v>
      </c>
      <c r="R139" s="142"/>
      <c r="T139" s="143"/>
      <c r="AA139" s="144"/>
      <c r="AT139" s="140" t="s">
        <v>144</v>
      </c>
      <c r="AU139" s="140" t="s">
        <v>139</v>
      </c>
      <c r="AV139" s="138" t="s">
        <v>139</v>
      </c>
      <c r="AW139" s="138" t="s">
        <v>30</v>
      </c>
      <c r="AX139" s="138" t="s">
        <v>78</v>
      </c>
      <c r="AY139" s="140" t="s">
        <v>133</v>
      </c>
    </row>
    <row r="140" spans="2:63" s="116" customFormat="1" ht="29.85" customHeight="1">
      <c r="B140" s="117"/>
      <c r="D140" s="126" t="s">
        <v>107</v>
      </c>
      <c r="E140" s="126"/>
      <c r="F140" s="126"/>
      <c r="G140" s="126"/>
      <c r="H140" s="126"/>
      <c r="I140" s="126"/>
      <c r="J140" s="126"/>
      <c r="K140" s="126"/>
      <c r="L140" s="126"/>
      <c r="M140" s="126"/>
      <c r="N140" s="402">
        <f>BK140</f>
        <v>29372.879999999997</v>
      </c>
      <c r="O140" s="402"/>
      <c r="P140" s="402"/>
      <c r="Q140" s="402"/>
      <c r="R140" s="119"/>
      <c r="T140" s="120"/>
      <c r="W140" s="121">
        <f>SUM(W141:W165)</f>
        <v>55.628595000000004</v>
      </c>
      <c r="Y140" s="121">
        <f>SUM(Y141:Y165)</f>
        <v>2.9850611899999997</v>
      </c>
      <c r="AA140" s="122">
        <f>SUM(AA141:AA165)</f>
        <v>0</v>
      </c>
      <c r="AR140" s="123" t="s">
        <v>78</v>
      </c>
      <c r="AT140" s="124" t="s">
        <v>71</v>
      </c>
      <c r="AU140" s="124" t="s">
        <v>78</v>
      </c>
      <c r="AY140" s="123" t="s">
        <v>133</v>
      </c>
      <c r="BK140" s="125">
        <f>SUM(BK141:BK165)</f>
        <v>29372.879999999997</v>
      </c>
    </row>
    <row r="141" spans="2:65" s="22" customFormat="1" ht="25.5" customHeight="1">
      <c r="B141" s="127"/>
      <c r="C141" s="128" t="s">
        <v>169</v>
      </c>
      <c r="D141" s="128" t="s">
        <v>134</v>
      </c>
      <c r="E141" s="129" t="s">
        <v>360</v>
      </c>
      <c r="F141" s="398" t="s">
        <v>361</v>
      </c>
      <c r="G141" s="398"/>
      <c r="H141" s="398"/>
      <c r="I141" s="398"/>
      <c r="J141" s="130" t="s">
        <v>137</v>
      </c>
      <c r="K141" s="131">
        <v>32.45</v>
      </c>
      <c r="L141" s="399">
        <v>69.2</v>
      </c>
      <c r="M141" s="399"/>
      <c r="N141" s="399">
        <f>ROUND(L141*K141,2)</f>
        <v>2245.54</v>
      </c>
      <c r="O141" s="399"/>
      <c r="P141" s="399"/>
      <c r="Q141" s="399"/>
      <c r="R141" s="132"/>
      <c r="T141" s="133"/>
      <c r="U141" s="30" t="s">
        <v>39</v>
      </c>
      <c r="V141" s="134">
        <v>0.117</v>
      </c>
      <c r="W141" s="134">
        <f>V141*K141</f>
        <v>3.7966500000000005</v>
      </c>
      <c r="X141" s="134">
        <v>0.00735</v>
      </c>
      <c r="Y141" s="134">
        <f>X141*K141</f>
        <v>0.2385075</v>
      </c>
      <c r="Z141" s="134">
        <v>0</v>
      </c>
      <c r="AA141" s="135">
        <f>Z141*K141</f>
        <v>0</v>
      </c>
      <c r="AR141" s="10" t="s">
        <v>138</v>
      </c>
      <c r="AT141" s="10" t="s">
        <v>134</v>
      </c>
      <c r="AU141" s="10" t="s">
        <v>139</v>
      </c>
      <c r="AY141" s="10" t="s">
        <v>133</v>
      </c>
      <c r="BE141" s="136">
        <f>IF(U141="základní",N141,0)</f>
        <v>0</v>
      </c>
      <c r="BF141" s="136">
        <f>IF(U141="snížená",N141,0)</f>
        <v>2245.54</v>
      </c>
      <c r="BG141" s="136">
        <f>IF(U141="zákl. přenesená",N141,0)</f>
        <v>0</v>
      </c>
      <c r="BH141" s="136">
        <f>IF(U141="sníž. přenesená",N141,0)</f>
        <v>0</v>
      </c>
      <c r="BI141" s="136">
        <f>IF(U141="nulová",N141,0)</f>
        <v>0</v>
      </c>
      <c r="BJ141" s="10" t="s">
        <v>139</v>
      </c>
      <c r="BK141" s="136">
        <f>ROUND(L141*K141,2)</f>
        <v>2245.54</v>
      </c>
      <c r="BL141" s="10" t="s">
        <v>138</v>
      </c>
      <c r="BM141" s="10" t="s">
        <v>520</v>
      </c>
    </row>
    <row r="142" spans="2:51" s="138" customFormat="1" ht="16.5" customHeight="1">
      <c r="B142" s="139"/>
      <c r="E142" s="140"/>
      <c r="F142" s="397" t="s">
        <v>521</v>
      </c>
      <c r="G142" s="397"/>
      <c r="H142" s="397"/>
      <c r="I142" s="397"/>
      <c r="K142" s="141">
        <v>32.45</v>
      </c>
      <c r="R142" s="142"/>
      <c r="T142" s="143"/>
      <c r="AA142" s="144"/>
      <c r="AT142" s="140" t="s">
        <v>144</v>
      </c>
      <c r="AU142" s="140" t="s">
        <v>139</v>
      </c>
      <c r="AV142" s="138" t="s">
        <v>139</v>
      </c>
      <c r="AW142" s="138" t="s">
        <v>30</v>
      </c>
      <c r="AX142" s="138" t="s">
        <v>78</v>
      </c>
      <c r="AY142" s="140" t="s">
        <v>133</v>
      </c>
    </row>
    <row r="143" spans="2:65" s="22" customFormat="1" ht="25.5" customHeight="1">
      <c r="B143" s="127"/>
      <c r="C143" s="128" t="s">
        <v>174</v>
      </c>
      <c r="D143" s="128" t="s">
        <v>134</v>
      </c>
      <c r="E143" s="129" t="s">
        <v>145</v>
      </c>
      <c r="F143" s="398" t="s">
        <v>146</v>
      </c>
      <c r="G143" s="398"/>
      <c r="H143" s="398"/>
      <c r="I143" s="398"/>
      <c r="J143" s="130" t="s">
        <v>137</v>
      </c>
      <c r="K143" s="131">
        <v>32.45</v>
      </c>
      <c r="L143" s="399">
        <v>49.6</v>
      </c>
      <c r="M143" s="399"/>
      <c r="N143" s="399">
        <f>ROUND(L143*K143,2)</f>
        <v>1609.52</v>
      </c>
      <c r="O143" s="399"/>
      <c r="P143" s="399"/>
      <c r="Q143" s="399"/>
      <c r="R143" s="132"/>
      <c r="T143" s="133"/>
      <c r="U143" s="30" t="s">
        <v>39</v>
      </c>
      <c r="V143" s="134">
        <v>0.104</v>
      </c>
      <c r="W143" s="134">
        <f>V143*K143</f>
        <v>3.3748</v>
      </c>
      <c r="X143" s="134">
        <v>0.00026</v>
      </c>
      <c r="Y143" s="134">
        <f>X143*K143</f>
        <v>0.008437</v>
      </c>
      <c r="Z143" s="134">
        <v>0</v>
      </c>
      <c r="AA143" s="135">
        <f>Z143*K143</f>
        <v>0</v>
      </c>
      <c r="AR143" s="10" t="s">
        <v>138</v>
      </c>
      <c r="AT143" s="10" t="s">
        <v>134</v>
      </c>
      <c r="AU143" s="10" t="s">
        <v>139</v>
      </c>
      <c r="AY143" s="10" t="s">
        <v>133</v>
      </c>
      <c r="BE143" s="136">
        <f>IF(U143="základní",N143,0)</f>
        <v>0</v>
      </c>
      <c r="BF143" s="136">
        <f>IF(U143="snížená",N143,0)</f>
        <v>1609.52</v>
      </c>
      <c r="BG143" s="136">
        <f>IF(U143="zákl. přenesená",N143,0)</f>
        <v>0</v>
      </c>
      <c r="BH143" s="136">
        <f>IF(U143="sníž. přenesená",N143,0)</f>
        <v>0</v>
      </c>
      <c r="BI143" s="136">
        <f>IF(U143="nulová",N143,0)</f>
        <v>0</v>
      </c>
      <c r="BJ143" s="10" t="s">
        <v>139</v>
      </c>
      <c r="BK143" s="136">
        <f>ROUND(L143*K143,2)</f>
        <v>1609.52</v>
      </c>
      <c r="BL143" s="10" t="s">
        <v>138</v>
      </c>
      <c r="BM143" s="10" t="s">
        <v>522</v>
      </c>
    </row>
    <row r="144" spans="2:51" s="138" customFormat="1" ht="16.5" customHeight="1">
      <c r="B144" s="139"/>
      <c r="E144" s="140"/>
      <c r="F144" s="397" t="s">
        <v>521</v>
      </c>
      <c r="G144" s="397"/>
      <c r="H144" s="397"/>
      <c r="I144" s="397"/>
      <c r="K144" s="141">
        <v>32.45</v>
      </c>
      <c r="R144" s="142"/>
      <c r="T144" s="143"/>
      <c r="AA144" s="144"/>
      <c r="AT144" s="140" t="s">
        <v>144</v>
      </c>
      <c r="AU144" s="140" t="s">
        <v>139</v>
      </c>
      <c r="AV144" s="138" t="s">
        <v>139</v>
      </c>
      <c r="AW144" s="138" t="s">
        <v>30</v>
      </c>
      <c r="AX144" s="138" t="s">
        <v>78</v>
      </c>
      <c r="AY144" s="140" t="s">
        <v>133</v>
      </c>
    </row>
    <row r="145" spans="2:65" s="22" customFormat="1" ht="25.5" customHeight="1">
      <c r="B145" s="127"/>
      <c r="C145" s="128" t="s">
        <v>180</v>
      </c>
      <c r="D145" s="128" t="s">
        <v>134</v>
      </c>
      <c r="E145" s="129" t="s">
        <v>150</v>
      </c>
      <c r="F145" s="398" t="s">
        <v>151</v>
      </c>
      <c r="G145" s="398"/>
      <c r="H145" s="398"/>
      <c r="I145" s="398"/>
      <c r="J145" s="130" t="s">
        <v>137</v>
      </c>
      <c r="K145" s="131">
        <v>0.295</v>
      </c>
      <c r="L145" s="399">
        <v>331</v>
      </c>
      <c r="M145" s="399"/>
      <c r="N145" s="399">
        <f>ROUND(L145*K145,2)</f>
        <v>97.65</v>
      </c>
      <c r="O145" s="399"/>
      <c r="P145" s="399"/>
      <c r="Q145" s="399"/>
      <c r="R145" s="132"/>
      <c r="T145" s="133"/>
      <c r="U145" s="30" t="s">
        <v>39</v>
      </c>
      <c r="V145" s="134">
        <v>0.624</v>
      </c>
      <c r="W145" s="134">
        <f>V145*K145</f>
        <v>0.18408</v>
      </c>
      <c r="X145" s="134">
        <v>0.04</v>
      </c>
      <c r="Y145" s="134">
        <f>X145*K145</f>
        <v>0.0118</v>
      </c>
      <c r="Z145" s="134">
        <v>0</v>
      </c>
      <c r="AA145" s="135">
        <f>Z145*K145</f>
        <v>0</v>
      </c>
      <c r="AR145" s="10" t="s">
        <v>138</v>
      </c>
      <c r="AT145" s="10" t="s">
        <v>134</v>
      </c>
      <c r="AU145" s="10" t="s">
        <v>139</v>
      </c>
      <c r="AY145" s="10" t="s">
        <v>133</v>
      </c>
      <c r="BE145" s="136">
        <f>IF(U145="základní",N145,0)</f>
        <v>0</v>
      </c>
      <c r="BF145" s="136">
        <f>IF(U145="snížená",N145,0)</f>
        <v>97.65</v>
      </c>
      <c r="BG145" s="136">
        <f>IF(U145="zákl. přenesená",N145,0)</f>
        <v>0</v>
      </c>
      <c r="BH145" s="136">
        <f>IF(U145="sníž. přenesená",N145,0)</f>
        <v>0</v>
      </c>
      <c r="BI145" s="136">
        <f>IF(U145="nulová",N145,0)</f>
        <v>0</v>
      </c>
      <c r="BJ145" s="10" t="s">
        <v>139</v>
      </c>
      <c r="BK145" s="136">
        <f>ROUND(L145*K145,2)</f>
        <v>97.65</v>
      </c>
      <c r="BL145" s="10" t="s">
        <v>138</v>
      </c>
      <c r="BM145" s="10" t="s">
        <v>523</v>
      </c>
    </row>
    <row r="146" spans="2:51" s="138" customFormat="1" ht="16.5" customHeight="1">
      <c r="B146" s="139"/>
      <c r="E146" s="140"/>
      <c r="F146" s="397" t="s">
        <v>524</v>
      </c>
      <c r="G146" s="397"/>
      <c r="H146" s="397"/>
      <c r="I146" s="397"/>
      <c r="K146" s="141">
        <v>0.295</v>
      </c>
      <c r="R146" s="142"/>
      <c r="T146" s="143"/>
      <c r="AA146" s="144"/>
      <c r="AT146" s="140" t="s">
        <v>144</v>
      </c>
      <c r="AU146" s="140" t="s">
        <v>139</v>
      </c>
      <c r="AV146" s="138" t="s">
        <v>139</v>
      </c>
      <c r="AW146" s="138" t="s">
        <v>30</v>
      </c>
      <c r="AX146" s="138" t="s">
        <v>78</v>
      </c>
      <c r="AY146" s="140" t="s">
        <v>133</v>
      </c>
    </row>
    <row r="147" spans="2:65" s="22" customFormat="1" ht="25.5" customHeight="1">
      <c r="B147" s="127"/>
      <c r="C147" s="128" t="s">
        <v>185</v>
      </c>
      <c r="D147" s="128" t="s">
        <v>134</v>
      </c>
      <c r="E147" s="129" t="s">
        <v>155</v>
      </c>
      <c r="F147" s="398" t="s">
        <v>156</v>
      </c>
      <c r="G147" s="398"/>
      <c r="H147" s="398"/>
      <c r="I147" s="398"/>
      <c r="J147" s="130" t="s">
        <v>137</v>
      </c>
      <c r="K147" s="131">
        <v>32.45</v>
      </c>
      <c r="L147" s="399">
        <v>191</v>
      </c>
      <c r="M147" s="399"/>
      <c r="N147" s="399">
        <f>ROUND(L147*K147,2)</f>
        <v>6197.95</v>
      </c>
      <c r="O147" s="399"/>
      <c r="P147" s="399"/>
      <c r="Q147" s="399"/>
      <c r="R147" s="132"/>
      <c r="T147" s="133"/>
      <c r="U147" s="30" t="s">
        <v>39</v>
      </c>
      <c r="V147" s="134">
        <v>0.36</v>
      </c>
      <c r="W147" s="134">
        <f>V147*K147</f>
        <v>11.682</v>
      </c>
      <c r="X147" s="134">
        <v>0.00438</v>
      </c>
      <c r="Y147" s="134">
        <f>X147*K147</f>
        <v>0.142131</v>
      </c>
      <c r="Z147" s="134">
        <v>0</v>
      </c>
      <c r="AA147" s="135">
        <f>Z147*K147</f>
        <v>0</v>
      </c>
      <c r="AR147" s="10" t="s">
        <v>138</v>
      </c>
      <c r="AT147" s="10" t="s">
        <v>134</v>
      </c>
      <c r="AU147" s="10" t="s">
        <v>139</v>
      </c>
      <c r="AY147" s="10" t="s">
        <v>133</v>
      </c>
      <c r="BE147" s="136">
        <f>IF(U147="základní",N147,0)</f>
        <v>0</v>
      </c>
      <c r="BF147" s="136">
        <f>IF(U147="snížená",N147,0)</f>
        <v>6197.95</v>
      </c>
      <c r="BG147" s="136">
        <f>IF(U147="zákl. přenesená",N147,0)</f>
        <v>0</v>
      </c>
      <c r="BH147" s="136">
        <f>IF(U147="sníž. přenesená",N147,0)</f>
        <v>0</v>
      </c>
      <c r="BI147" s="136">
        <f>IF(U147="nulová",N147,0)</f>
        <v>0</v>
      </c>
      <c r="BJ147" s="10" t="s">
        <v>139</v>
      </c>
      <c r="BK147" s="136">
        <f>ROUND(L147*K147,2)</f>
        <v>6197.95</v>
      </c>
      <c r="BL147" s="10" t="s">
        <v>138</v>
      </c>
      <c r="BM147" s="10" t="s">
        <v>525</v>
      </c>
    </row>
    <row r="148" spans="2:51" s="138" customFormat="1" ht="16.5" customHeight="1">
      <c r="B148" s="139"/>
      <c r="E148" s="140"/>
      <c r="F148" s="397" t="s">
        <v>521</v>
      </c>
      <c r="G148" s="397"/>
      <c r="H148" s="397"/>
      <c r="I148" s="397"/>
      <c r="K148" s="141">
        <v>32.45</v>
      </c>
      <c r="R148" s="142"/>
      <c r="T148" s="143"/>
      <c r="AA148" s="144"/>
      <c r="AT148" s="140" t="s">
        <v>144</v>
      </c>
      <c r="AU148" s="140" t="s">
        <v>139</v>
      </c>
      <c r="AV148" s="138" t="s">
        <v>139</v>
      </c>
      <c r="AW148" s="138" t="s">
        <v>30</v>
      </c>
      <c r="AX148" s="138" t="s">
        <v>72</v>
      </c>
      <c r="AY148" s="140" t="s">
        <v>133</v>
      </c>
    </row>
    <row r="149" spans="2:51" s="138" customFormat="1" ht="16.5" customHeight="1">
      <c r="B149" s="139"/>
      <c r="E149" s="140"/>
      <c r="F149" s="400"/>
      <c r="G149" s="400"/>
      <c r="H149" s="400"/>
      <c r="I149" s="400"/>
      <c r="K149" s="141">
        <v>0</v>
      </c>
      <c r="R149" s="142"/>
      <c r="T149" s="143"/>
      <c r="AA149" s="144"/>
      <c r="AT149" s="140" t="s">
        <v>144</v>
      </c>
      <c r="AU149" s="140" t="s">
        <v>139</v>
      </c>
      <c r="AV149" s="138" t="s">
        <v>139</v>
      </c>
      <c r="AW149" s="138" t="s">
        <v>30</v>
      </c>
      <c r="AX149" s="138" t="s">
        <v>72</v>
      </c>
      <c r="AY149" s="140" t="s">
        <v>133</v>
      </c>
    </row>
    <row r="150" spans="2:51" s="149" customFormat="1" ht="16.5" customHeight="1">
      <c r="B150" s="150"/>
      <c r="E150" s="151"/>
      <c r="F150" s="401" t="s">
        <v>196</v>
      </c>
      <c r="G150" s="401"/>
      <c r="H150" s="401"/>
      <c r="I150" s="401"/>
      <c r="K150" s="152">
        <v>32.45</v>
      </c>
      <c r="R150" s="153"/>
      <c r="T150" s="154"/>
      <c r="AA150" s="155"/>
      <c r="AT150" s="151" t="s">
        <v>144</v>
      </c>
      <c r="AU150" s="151" t="s">
        <v>139</v>
      </c>
      <c r="AV150" s="149" t="s">
        <v>138</v>
      </c>
      <c r="AW150" s="149" t="s">
        <v>30</v>
      </c>
      <c r="AX150" s="149" t="s">
        <v>78</v>
      </c>
      <c r="AY150" s="151" t="s">
        <v>133</v>
      </c>
    </row>
    <row r="151" spans="2:65" s="22" customFormat="1" ht="25.5" customHeight="1">
      <c r="B151" s="127"/>
      <c r="C151" s="128" t="s">
        <v>189</v>
      </c>
      <c r="D151" s="128" t="s">
        <v>134</v>
      </c>
      <c r="E151" s="129" t="s">
        <v>372</v>
      </c>
      <c r="F151" s="398" t="s">
        <v>373</v>
      </c>
      <c r="G151" s="398"/>
      <c r="H151" s="398"/>
      <c r="I151" s="398"/>
      <c r="J151" s="130" t="s">
        <v>137</v>
      </c>
      <c r="K151" s="131">
        <v>32.45</v>
      </c>
      <c r="L151" s="399">
        <v>187</v>
      </c>
      <c r="M151" s="399"/>
      <c r="N151" s="399">
        <f>ROUND(L151*K151,2)</f>
        <v>6068.15</v>
      </c>
      <c r="O151" s="399"/>
      <c r="P151" s="399"/>
      <c r="Q151" s="399"/>
      <c r="R151" s="132"/>
      <c r="T151" s="133"/>
      <c r="U151" s="30" t="s">
        <v>39</v>
      </c>
      <c r="V151" s="134">
        <v>0.39</v>
      </c>
      <c r="W151" s="134">
        <f>V151*K151</f>
        <v>12.655500000000002</v>
      </c>
      <c r="X151" s="134">
        <v>0.0154</v>
      </c>
      <c r="Y151" s="134">
        <f>X151*K151</f>
        <v>0.49973000000000006</v>
      </c>
      <c r="Z151" s="134">
        <v>0</v>
      </c>
      <c r="AA151" s="135">
        <f>Z151*K151</f>
        <v>0</v>
      </c>
      <c r="AR151" s="10" t="s">
        <v>138</v>
      </c>
      <c r="AT151" s="10" t="s">
        <v>134</v>
      </c>
      <c r="AU151" s="10" t="s">
        <v>139</v>
      </c>
      <c r="AY151" s="10" t="s">
        <v>133</v>
      </c>
      <c r="BE151" s="136">
        <f>IF(U151="základní",N151,0)</f>
        <v>0</v>
      </c>
      <c r="BF151" s="136">
        <f>IF(U151="snížená",N151,0)</f>
        <v>6068.15</v>
      </c>
      <c r="BG151" s="136">
        <f>IF(U151="zákl. přenesená",N151,0)</f>
        <v>0</v>
      </c>
      <c r="BH151" s="136">
        <f>IF(U151="sníž. přenesená",N151,0)</f>
        <v>0</v>
      </c>
      <c r="BI151" s="136">
        <f>IF(U151="nulová",N151,0)</f>
        <v>0</v>
      </c>
      <c r="BJ151" s="10" t="s">
        <v>139</v>
      </c>
      <c r="BK151" s="136">
        <f>ROUND(L151*K151,2)</f>
        <v>6068.15</v>
      </c>
      <c r="BL151" s="10" t="s">
        <v>138</v>
      </c>
      <c r="BM151" s="10" t="s">
        <v>526</v>
      </c>
    </row>
    <row r="152" spans="2:51" s="138" customFormat="1" ht="16.5" customHeight="1">
      <c r="B152" s="139"/>
      <c r="E152" s="140"/>
      <c r="F152" s="397" t="s">
        <v>521</v>
      </c>
      <c r="G152" s="397"/>
      <c r="H152" s="397"/>
      <c r="I152" s="397"/>
      <c r="K152" s="141">
        <v>32.45</v>
      </c>
      <c r="R152" s="142"/>
      <c r="T152" s="143"/>
      <c r="AA152" s="144"/>
      <c r="AT152" s="140" t="s">
        <v>144</v>
      </c>
      <c r="AU152" s="140" t="s">
        <v>139</v>
      </c>
      <c r="AV152" s="138" t="s">
        <v>139</v>
      </c>
      <c r="AW152" s="138" t="s">
        <v>30</v>
      </c>
      <c r="AX152" s="138" t="s">
        <v>78</v>
      </c>
      <c r="AY152" s="140" t="s">
        <v>133</v>
      </c>
    </row>
    <row r="153" spans="2:65" s="22" customFormat="1" ht="25.5" customHeight="1">
      <c r="B153" s="127"/>
      <c r="C153" s="128" t="s">
        <v>197</v>
      </c>
      <c r="D153" s="128" t="s">
        <v>134</v>
      </c>
      <c r="E153" s="129" t="s">
        <v>164</v>
      </c>
      <c r="F153" s="398" t="s">
        <v>165</v>
      </c>
      <c r="G153" s="398"/>
      <c r="H153" s="398"/>
      <c r="I153" s="398"/>
      <c r="J153" s="130" t="s">
        <v>137</v>
      </c>
      <c r="K153" s="131">
        <v>32.45</v>
      </c>
      <c r="L153" s="399">
        <v>171</v>
      </c>
      <c r="M153" s="399"/>
      <c r="N153" s="399">
        <f>ROUND(L153*K153,2)</f>
        <v>5548.95</v>
      </c>
      <c r="O153" s="399"/>
      <c r="P153" s="399"/>
      <c r="Q153" s="399"/>
      <c r="R153" s="132"/>
      <c r="T153" s="133"/>
      <c r="U153" s="30" t="s">
        <v>39</v>
      </c>
      <c r="V153" s="134">
        <v>0.218</v>
      </c>
      <c r="W153" s="134">
        <f>V153*K153</f>
        <v>7.0741000000000005</v>
      </c>
      <c r="X153" s="134">
        <v>0.003</v>
      </c>
      <c r="Y153" s="134">
        <f>X153*K153</f>
        <v>0.09735</v>
      </c>
      <c r="Z153" s="134">
        <v>0</v>
      </c>
      <c r="AA153" s="135">
        <f>Z153*K153</f>
        <v>0</v>
      </c>
      <c r="AR153" s="10" t="s">
        <v>138</v>
      </c>
      <c r="AT153" s="10" t="s">
        <v>134</v>
      </c>
      <c r="AU153" s="10" t="s">
        <v>139</v>
      </c>
      <c r="AY153" s="10" t="s">
        <v>133</v>
      </c>
      <c r="BE153" s="136">
        <f>IF(U153="základní",N153,0)</f>
        <v>0</v>
      </c>
      <c r="BF153" s="136">
        <f>IF(U153="snížená",N153,0)</f>
        <v>5548.95</v>
      </c>
      <c r="BG153" s="136">
        <f>IF(U153="zákl. přenesená",N153,0)</f>
        <v>0</v>
      </c>
      <c r="BH153" s="136">
        <f>IF(U153="sníž. přenesená",N153,0)</f>
        <v>0</v>
      </c>
      <c r="BI153" s="136">
        <f>IF(U153="nulová",N153,0)</f>
        <v>0</v>
      </c>
      <c r="BJ153" s="10" t="s">
        <v>139</v>
      </c>
      <c r="BK153" s="136">
        <f>ROUND(L153*K153,2)</f>
        <v>5548.95</v>
      </c>
      <c r="BL153" s="10" t="s">
        <v>138</v>
      </c>
      <c r="BM153" s="10" t="s">
        <v>527</v>
      </c>
    </row>
    <row r="154" spans="2:51" s="138" customFormat="1" ht="16.5" customHeight="1">
      <c r="B154" s="139"/>
      <c r="E154" s="140"/>
      <c r="F154" s="397" t="s">
        <v>521</v>
      </c>
      <c r="G154" s="397"/>
      <c r="H154" s="397"/>
      <c r="I154" s="397"/>
      <c r="K154" s="141">
        <v>32.45</v>
      </c>
      <c r="R154" s="142"/>
      <c r="T154" s="143"/>
      <c r="AA154" s="144"/>
      <c r="AT154" s="140" t="s">
        <v>144</v>
      </c>
      <c r="AU154" s="140" t="s">
        <v>139</v>
      </c>
      <c r="AV154" s="138" t="s">
        <v>139</v>
      </c>
      <c r="AW154" s="138" t="s">
        <v>30</v>
      </c>
      <c r="AX154" s="138" t="s">
        <v>72</v>
      </c>
      <c r="AY154" s="140" t="s">
        <v>133</v>
      </c>
    </row>
    <row r="155" spans="2:51" s="138" customFormat="1" ht="16.5" customHeight="1">
      <c r="B155" s="139"/>
      <c r="E155" s="140"/>
      <c r="F155" s="400"/>
      <c r="G155" s="400"/>
      <c r="H155" s="400"/>
      <c r="I155" s="400"/>
      <c r="K155" s="141">
        <v>0</v>
      </c>
      <c r="R155" s="142"/>
      <c r="T155" s="143"/>
      <c r="AA155" s="144"/>
      <c r="AT155" s="140" t="s">
        <v>144</v>
      </c>
      <c r="AU155" s="140" t="s">
        <v>139</v>
      </c>
      <c r="AV155" s="138" t="s">
        <v>139</v>
      </c>
      <c r="AW155" s="138" t="s">
        <v>30</v>
      </c>
      <c r="AX155" s="138" t="s">
        <v>72</v>
      </c>
      <c r="AY155" s="140" t="s">
        <v>133</v>
      </c>
    </row>
    <row r="156" spans="2:51" s="138" customFormat="1" ht="16.5" customHeight="1">
      <c r="B156" s="139"/>
      <c r="E156" s="140"/>
      <c r="F156" s="400"/>
      <c r="G156" s="400"/>
      <c r="H156" s="400"/>
      <c r="I156" s="400"/>
      <c r="K156" s="141">
        <v>0</v>
      </c>
      <c r="R156" s="142"/>
      <c r="T156" s="143"/>
      <c r="AA156" s="144"/>
      <c r="AT156" s="140" t="s">
        <v>144</v>
      </c>
      <c r="AU156" s="140" t="s">
        <v>139</v>
      </c>
      <c r="AV156" s="138" t="s">
        <v>139</v>
      </c>
      <c r="AW156" s="138" t="s">
        <v>30</v>
      </c>
      <c r="AX156" s="138" t="s">
        <v>72</v>
      </c>
      <c r="AY156" s="140" t="s">
        <v>133</v>
      </c>
    </row>
    <row r="157" spans="2:51" s="149" customFormat="1" ht="16.5" customHeight="1">
      <c r="B157" s="150"/>
      <c r="E157" s="151"/>
      <c r="F157" s="401" t="s">
        <v>196</v>
      </c>
      <c r="G157" s="401"/>
      <c r="H157" s="401"/>
      <c r="I157" s="401"/>
      <c r="K157" s="152">
        <v>32.45</v>
      </c>
      <c r="R157" s="153"/>
      <c r="T157" s="154"/>
      <c r="AA157" s="155"/>
      <c r="AT157" s="151" t="s">
        <v>144</v>
      </c>
      <c r="AU157" s="151" t="s">
        <v>139</v>
      </c>
      <c r="AV157" s="149" t="s">
        <v>138</v>
      </c>
      <c r="AW157" s="149" t="s">
        <v>30</v>
      </c>
      <c r="AX157" s="149" t="s">
        <v>78</v>
      </c>
      <c r="AY157" s="151" t="s">
        <v>133</v>
      </c>
    </row>
    <row r="158" spans="2:65" s="22" customFormat="1" ht="25.5" customHeight="1">
      <c r="B158" s="127"/>
      <c r="C158" s="128" t="s">
        <v>202</v>
      </c>
      <c r="D158" s="128" t="s">
        <v>134</v>
      </c>
      <c r="E158" s="129" t="s">
        <v>528</v>
      </c>
      <c r="F158" s="398" t="s">
        <v>529</v>
      </c>
      <c r="G158" s="398"/>
      <c r="H158" s="398"/>
      <c r="I158" s="398"/>
      <c r="J158" s="130" t="s">
        <v>172</v>
      </c>
      <c r="K158" s="131">
        <v>4.8</v>
      </c>
      <c r="L158" s="399">
        <v>134</v>
      </c>
      <c r="M158" s="399"/>
      <c r="N158" s="399">
        <f>ROUND(L158*K158,2)</f>
        <v>643.2</v>
      </c>
      <c r="O158" s="399"/>
      <c r="P158" s="399"/>
      <c r="Q158" s="399"/>
      <c r="R158" s="132"/>
      <c r="T158" s="133"/>
      <c r="U158" s="30" t="s">
        <v>39</v>
      </c>
      <c r="V158" s="134">
        <v>0.37</v>
      </c>
      <c r="W158" s="134">
        <f>V158*K158</f>
        <v>1.776</v>
      </c>
      <c r="X158" s="134">
        <v>0.0015</v>
      </c>
      <c r="Y158" s="134">
        <f>X158*K158</f>
        <v>0.0072</v>
      </c>
      <c r="Z158" s="134">
        <v>0</v>
      </c>
      <c r="AA158" s="135">
        <f>Z158*K158</f>
        <v>0</v>
      </c>
      <c r="AR158" s="10" t="s">
        <v>138</v>
      </c>
      <c r="AT158" s="10" t="s">
        <v>134</v>
      </c>
      <c r="AU158" s="10" t="s">
        <v>139</v>
      </c>
      <c r="AY158" s="10" t="s">
        <v>133</v>
      </c>
      <c r="BE158" s="136">
        <f>IF(U158="základní",N158,0)</f>
        <v>0</v>
      </c>
      <c r="BF158" s="136">
        <f>IF(U158="snížená",N158,0)</f>
        <v>643.2</v>
      </c>
      <c r="BG158" s="136">
        <f>IF(U158="zákl. přenesená",N158,0)</f>
        <v>0</v>
      </c>
      <c r="BH158" s="136">
        <f>IF(U158="sníž. přenesená",N158,0)</f>
        <v>0</v>
      </c>
      <c r="BI158" s="136">
        <f>IF(U158="nulová",N158,0)</f>
        <v>0</v>
      </c>
      <c r="BJ158" s="10" t="s">
        <v>139</v>
      </c>
      <c r="BK158" s="136">
        <f>ROUND(L158*K158,2)</f>
        <v>643.2</v>
      </c>
      <c r="BL158" s="10" t="s">
        <v>138</v>
      </c>
      <c r="BM158" s="10" t="s">
        <v>530</v>
      </c>
    </row>
    <row r="159" spans="2:51" s="138" customFormat="1" ht="16.5" customHeight="1">
      <c r="B159" s="139"/>
      <c r="E159" s="140"/>
      <c r="F159" s="397" t="s">
        <v>531</v>
      </c>
      <c r="G159" s="397"/>
      <c r="H159" s="397"/>
      <c r="I159" s="397"/>
      <c r="K159" s="141">
        <v>4.8</v>
      </c>
      <c r="R159" s="142"/>
      <c r="T159" s="143"/>
      <c r="AA159" s="144"/>
      <c r="AT159" s="140" t="s">
        <v>144</v>
      </c>
      <c r="AU159" s="140" t="s">
        <v>139</v>
      </c>
      <c r="AV159" s="138" t="s">
        <v>139</v>
      </c>
      <c r="AW159" s="138" t="s">
        <v>30</v>
      </c>
      <c r="AX159" s="138" t="s">
        <v>78</v>
      </c>
      <c r="AY159" s="140" t="s">
        <v>133</v>
      </c>
    </row>
    <row r="160" spans="2:65" s="22" customFormat="1" ht="25.5" customHeight="1">
      <c r="B160" s="127"/>
      <c r="C160" s="128" t="s">
        <v>206</v>
      </c>
      <c r="D160" s="128" t="s">
        <v>134</v>
      </c>
      <c r="E160" s="129" t="s">
        <v>377</v>
      </c>
      <c r="F160" s="398" t="s">
        <v>378</v>
      </c>
      <c r="G160" s="398"/>
      <c r="H160" s="398"/>
      <c r="I160" s="398"/>
      <c r="J160" s="130" t="s">
        <v>137</v>
      </c>
      <c r="K160" s="131">
        <v>32.45</v>
      </c>
      <c r="L160" s="399">
        <v>96.3</v>
      </c>
      <c r="M160" s="399"/>
      <c r="N160" s="399">
        <f>ROUND(L160*K160,2)</f>
        <v>3124.94</v>
      </c>
      <c r="O160" s="399"/>
      <c r="P160" s="399"/>
      <c r="Q160" s="399"/>
      <c r="R160" s="132"/>
      <c r="T160" s="133"/>
      <c r="U160" s="30" t="s">
        <v>39</v>
      </c>
      <c r="V160" s="134">
        <v>0.38</v>
      </c>
      <c r="W160" s="134">
        <f>V160*K160</f>
        <v>12.331000000000001</v>
      </c>
      <c r="X160" s="134">
        <v>0</v>
      </c>
      <c r="Y160" s="134">
        <f>X160*K160</f>
        <v>0</v>
      </c>
      <c r="Z160" s="134">
        <v>0</v>
      </c>
      <c r="AA160" s="135">
        <f>Z160*K160</f>
        <v>0</v>
      </c>
      <c r="AR160" s="10" t="s">
        <v>138</v>
      </c>
      <c r="AT160" s="10" t="s">
        <v>134</v>
      </c>
      <c r="AU160" s="10" t="s">
        <v>139</v>
      </c>
      <c r="AY160" s="10" t="s">
        <v>133</v>
      </c>
      <c r="BE160" s="136">
        <f>IF(U160="základní",N160,0)</f>
        <v>0</v>
      </c>
      <c r="BF160" s="136">
        <f>IF(U160="snížená",N160,0)</f>
        <v>3124.94</v>
      </c>
      <c r="BG160" s="136">
        <f>IF(U160="zákl. přenesená",N160,0)</f>
        <v>0</v>
      </c>
      <c r="BH160" s="136">
        <f>IF(U160="sníž. přenesená",N160,0)</f>
        <v>0</v>
      </c>
      <c r="BI160" s="136">
        <f>IF(U160="nulová",N160,0)</f>
        <v>0</v>
      </c>
      <c r="BJ160" s="10" t="s">
        <v>139</v>
      </c>
      <c r="BK160" s="136">
        <f>ROUND(L160*K160,2)</f>
        <v>3124.94</v>
      </c>
      <c r="BL160" s="10" t="s">
        <v>138</v>
      </c>
      <c r="BM160" s="10" t="s">
        <v>532</v>
      </c>
    </row>
    <row r="161" spans="2:51" s="138" customFormat="1" ht="16.5" customHeight="1">
      <c r="B161" s="139"/>
      <c r="E161" s="140"/>
      <c r="F161" s="397" t="s">
        <v>521</v>
      </c>
      <c r="G161" s="397"/>
      <c r="H161" s="397"/>
      <c r="I161" s="397"/>
      <c r="K161" s="141">
        <v>32.45</v>
      </c>
      <c r="R161" s="142"/>
      <c r="T161" s="143"/>
      <c r="AA161" s="144"/>
      <c r="AT161" s="140" t="s">
        <v>144</v>
      </c>
      <c r="AU161" s="140" t="s">
        <v>139</v>
      </c>
      <c r="AV161" s="138" t="s">
        <v>139</v>
      </c>
      <c r="AW161" s="138" t="s">
        <v>30</v>
      </c>
      <c r="AX161" s="138" t="s">
        <v>78</v>
      </c>
      <c r="AY161" s="140" t="s">
        <v>133</v>
      </c>
    </row>
    <row r="162" spans="2:65" s="22" customFormat="1" ht="38.25" customHeight="1">
      <c r="B162" s="127"/>
      <c r="C162" s="128" t="s">
        <v>10</v>
      </c>
      <c r="D162" s="128" t="s">
        <v>134</v>
      </c>
      <c r="E162" s="129" t="s">
        <v>533</v>
      </c>
      <c r="F162" s="398" t="s">
        <v>534</v>
      </c>
      <c r="G162" s="398"/>
      <c r="H162" s="398"/>
      <c r="I162" s="398"/>
      <c r="J162" s="130" t="s">
        <v>500</v>
      </c>
      <c r="K162" s="131">
        <v>0.861</v>
      </c>
      <c r="L162" s="399">
        <v>3180</v>
      </c>
      <c r="M162" s="399"/>
      <c r="N162" s="399">
        <f>ROUND(L162*K162,2)</f>
        <v>2737.98</v>
      </c>
      <c r="O162" s="399"/>
      <c r="P162" s="399"/>
      <c r="Q162" s="399"/>
      <c r="R162" s="132"/>
      <c r="T162" s="133"/>
      <c r="U162" s="30" t="s">
        <v>39</v>
      </c>
      <c r="V162" s="134">
        <v>2.58</v>
      </c>
      <c r="W162" s="134">
        <f>V162*K162</f>
        <v>2.22138</v>
      </c>
      <c r="X162" s="134">
        <v>2.25634</v>
      </c>
      <c r="Y162" s="134">
        <f>X162*K162</f>
        <v>1.9427087399999998</v>
      </c>
      <c r="Z162" s="134">
        <v>0</v>
      </c>
      <c r="AA162" s="135">
        <f>Z162*K162</f>
        <v>0</v>
      </c>
      <c r="AR162" s="10" t="s">
        <v>138</v>
      </c>
      <c r="AT162" s="10" t="s">
        <v>134</v>
      </c>
      <c r="AU162" s="10" t="s">
        <v>139</v>
      </c>
      <c r="AY162" s="10" t="s">
        <v>133</v>
      </c>
      <c r="BE162" s="136">
        <f>IF(U162="základní",N162,0)</f>
        <v>0</v>
      </c>
      <c r="BF162" s="136">
        <f>IF(U162="snížená",N162,0)</f>
        <v>2737.98</v>
      </c>
      <c r="BG162" s="136">
        <f>IF(U162="zákl. přenesená",N162,0)</f>
        <v>0</v>
      </c>
      <c r="BH162" s="136">
        <f>IF(U162="sníž. přenesená",N162,0)</f>
        <v>0</v>
      </c>
      <c r="BI162" s="136">
        <f>IF(U162="nulová",N162,0)</f>
        <v>0</v>
      </c>
      <c r="BJ162" s="10" t="s">
        <v>139</v>
      </c>
      <c r="BK162" s="136">
        <f>ROUND(L162*K162,2)</f>
        <v>2737.98</v>
      </c>
      <c r="BL162" s="10" t="s">
        <v>138</v>
      </c>
      <c r="BM162" s="10" t="s">
        <v>535</v>
      </c>
    </row>
    <row r="163" spans="2:51" s="138" customFormat="1" ht="16.5" customHeight="1">
      <c r="B163" s="139"/>
      <c r="E163" s="140"/>
      <c r="F163" s="397" t="s">
        <v>536</v>
      </c>
      <c r="G163" s="397"/>
      <c r="H163" s="397"/>
      <c r="I163" s="397"/>
      <c r="K163" s="141">
        <v>0.861</v>
      </c>
      <c r="R163" s="142"/>
      <c r="T163" s="143"/>
      <c r="AA163" s="144"/>
      <c r="AT163" s="140" t="s">
        <v>144</v>
      </c>
      <c r="AU163" s="140" t="s">
        <v>139</v>
      </c>
      <c r="AV163" s="138" t="s">
        <v>139</v>
      </c>
      <c r="AW163" s="138" t="s">
        <v>30</v>
      </c>
      <c r="AX163" s="138" t="s">
        <v>78</v>
      </c>
      <c r="AY163" s="140" t="s">
        <v>133</v>
      </c>
    </row>
    <row r="164" spans="2:65" s="22" customFormat="1" ht="16.5" customHeight="1">
      <c r="B164" s="127"/>
      <c r="C164" s="128" t="s">
        <v>192</v>
      </c>
      <c r="D164" s="128" t="s">
        <v>134</v>
      </c>
      <c r="E164" s="129" t="s">
        <v>537</v>
      </c>
      <c r="F164" s="398" t="s">
        <v>538</v>
      </c>
      <c r="G164" s="398"/>
      <c r="H164" s="398"/>
      <c r="I164" s="398"/>
      <c r="J164" s="130" t="s">
        <v>183</v>
      </c>
      <c r="K164" s="131">
        <v>0.035</v>
      </c>
      <c r="L164" s="399">
        <v>31400</v>
      </c>
      <c r="M164" s="399"/>
      <c r="N164" s="399">
        <f>ROUND(L164*K164,2)</f>
        <v>1099</v>
      </c>
      <c r="O164" s="399"/>
      <c r="P164" s="399"/>
      <c r="Q164" s="399"/>
      <c r="R164" s="132"/>
      <c r="T164" s="133"/>
      <c r="U164" s="30" t="s">
        <v>39</v>
      </c>
      <c r="V164" s="134">
        <v>15.231</v>
      </c>
      <c r="W164" s="134">
        <f>V164*K164</f>
        <v>0.533085</v>
      </c>
      <c r="X164" s="134">
        <v>1.06277</v>
      </c>
      <c r="Y164" s="134">
        <f>X164*K164</f>
        <v>0.037196950000000006</v>
      </c>
      <c r="Z164" s="134">
        <v>0</v>
      </c>
      <c r="AA164" s="135">
        <f>Z164*K164</f>
        <v>0</v>
      </c>
      <c r="AR164" s="10" t="s">
        <v>138</v>
      </c>
      <c r="AT164" s="10" t="s">
        <v>134</v>
      </c>
      <c r="AU164" s="10" t="s">
        <v>139</v>
      </c>
      <c r="AY164" s="10" t="s">
        <v>133</v>
      </c>
      <c r="BE164" s="136">
        <f>IF(U164="základní",N164,0)</f>
        <v>0</v>
      </c>
      <c r="BF164" s="136">
        <f>IF(U164="snížená",N164,0)</f>
        <v>1099</v>
      </c>
      <c r="BG164" s="136">
        <f>IF(U164="zákl. přenesená",N164,0)</f>
        <v>0</v>
      </c>
      <c r="BH164" s="136">
        <f>IF(U164="sníž. přenesená",N164,0)</f>
        <v>0</v>
      </c>
      <c r="BI164" s="136">
        <f>IF(U164="nulová",N164,0)</f>
        <v>0</v>
      </c>
      <c r="BJ164" s="10" t="s">
        <v>139</v>
      </c>
      <c r="BK164" s="136">
        <f>ROUND(L164*K164,2)</f>
        <v>1099</v>
      </c>
      <c r="BL164" s="10" t="s">
        <v>138</v>
      </c>
      <c r="BM164" s="10" t="s">
        <v>539</v>
      </c>
    </row>
    <row r="165" spans="2:51" s="138" customFormat="1" ht="16.5" customHeight="1">
      <c r="B165" s="139"/>
      <c r="E165" s="140"/>
      <c r="F165" s="397" t="s">
        <v>540</v>
      </c>
      <c r="G165" s="397"/>
      <c r="H165" s="397"/>
      <c r="I165" s="397"/>
      <c r="K165" s="141">
        <v>0.035</v>
      </c>
      <c r="R165" s="142"/>
      <c r="T165" s="143"/>
      <c r="AA165" s="144"/>
      <c r="AT165" s="140" t="s">
        <v>144</v>
      </c>
      <c r="AU165" s="140" t="s">
        <v>139</v>
      </c>
      <c r="AV165" s="138" t="s">
        <v>139</v>
      </c>
      <c r="AW165" s="138" t="s">
        <v>30</v>
      </c>
      <c r="AX165" s="138" t="s">
        <v>78</v>
      </c>
      <c r="AY165" s="140" t="s">
        <v>133</v>
      </c>
    </row>
    <row r="166" spans="2:63" s="116" customFormat="1" ht="29.85" customHeight="1">
      <c r="B166" s="117"/>
      <c r="D166" s="126" t="s">
        <v>318</v>
      </c>
      <c r="E166" s="126"/>
      <c r="F166" s="126"/>
      <c r="G166" s="126"/>
      <c r="H166" s="126"/>
      <c r="I166" s="126"/>
      <c r="J166" s="126"/>
      <c r="K166" s="126"/>
      <c r="L166" s="126"/>
      <c r="M166" s="126"/>
      <c r="N166" s="402">
        <f>BK166</f>
        <v>2584.06</v>
      </c>
      <c r="O166" s="402"/>
      <c r="P166" s="402"/>
      <c r="Q166" s="402"/>
      <c r="R166" s="119"/>
      <c r="T166" s="120"/>
      <c r="W166" s="121">
        <f>SUM(W167:W172)</f>
        <v>8.248475</v>
      </c>
      <c r="Y166" s="121">
        <f>SUM(Y167:Y172)</f>
        <v>0</v>
      </c>
      <c r="AA166" s="122">
        <f>SUM(AA167:AA172)</f>
        <v>2.404176</v>
      </c>
      <c r="AR166" s="123" t="s">
        <v>78</v>
      </c>
      <c r="AT166" s="124" t="s">
        <v>71</v>
      </c>
      <c r="AU166" s="124" t="s">
        <v>78</v>
      </c>
      <c r="AY166" s="123" t="s">
        <v>133</v>
      </c>
      <c r="BK166" s="125">
        <f>SUM(BK167:BK172)</f>
        <v>2584.06</v>
      </c>
    </row>
    <row r="167" spans="2:65" s="22" customFormat="1" ht="38.25" customHeight="1">
      <c r="B167" s="127"/>
      <c r="C167" s="128" t="s">
        <v>219</v>
      </c>
      <c r="D167" s="128" t="s">
        <v>134</v>
      </c>
      <c r="E167" s="129" t="s">
        <v>541</v>
      </c>
      <c r="F167" s="398" t="s">
        <v>542</v>
      </c>
      <c r="G167" s="398"/>
      <c r="H167" s="398"/>
      <c r="I167" s="398"/>
      <c r="J167" s="130" t="s">
        <v>500</v>
      </c>
      <c r="K167" s="131">
        <v>1.033</v>
      </c>
      <c r="L167" s="399">
        <v>1940</v>
      </c>
      <c r="M167" s="399"/>
      <c r="N167" s="399">
        <f>ROUND(L167*K167,2)</f>
        <v>2004.02</v>
      </c>
      <c r="O167" s="399"/>
      <c r="P167" s="399"/>
      <c r="Q167" s="399"/>
      <c r="R167" s="132"/>
      <c r="T167" s="133"/>
      <c r="U167" s="30" t="s">
        <v>39</v>
      </c>
      <c r="V167" s="134">
        <v>5.867</v>
      </c>
      <c r="W167" s="134">
        <f>V167*K167</f>
        <v>6.060611</v>
      </c>
      <c r="X167" s="134">
        <v>0</v>
      </c>
      <c r="Y167" s="134">
        <f>X167*K167</f>
        <v>0</v>
      </c>
      <c r="Z167" s="134">
        <v>2.2</v>
      </c>
      <c r="AA167" s="135">
        <f>Z167*K167</f>
        <v>2.2726</v>
      </c>
      <c r="AR167" s="10" t="s">
        <v>138</v>
      </c>
      <c r="AT167" s="10" t="s">
        <v>134</v>
      </c>
      <c r="AU167" s="10" t="s">
        <v>139</v>
      </c>
      <c r="AY167" s="10" t="s">
        <v>133</v>
      </c>
      <c r="BE167" s="136">
        <f>IF(U167="základní",N167,0)</f>
        <v>0</v>
      </c>
      <c r="BF167" s="136">
        <f>IF(U167="snížená",N167,0)</f>
        <v>2004.02</v>
      </c>
      <c r="BG167" s="136">
        <f>IF(U167="zákl. přenesená",N167,0)</f>
        <v>0</v>
      </c>
      <c r="BH167" s="136">
        <f>IF(U167="sníž. přenesená",N167,0)</f>
        <v>0</v>
      </c>
      <c r="BI167" s="136">
        <f>IF(U167="nulová",N167,0)</f>
        <v>0</v>
      </c>
      <c r="BJ167" s="10" t="s">
        <v>139</v>
      </c>
      <c r="BK167" s="136">
        <f>ROUND(L167*K167,2)</f>
        <v>2004.02</v>
      </c>
      <c r="BL167" s="10" t="s">
        <v>138</v>
      </c>
      <c r="BM167" s="10" t="s">
        <v>543</v>
      </c>
    </row>
    <row r="168" spans="2:51" s="138" customFormat="1" ht="16.5" customHeight="1">
      <c r="B168" s="139"/>
      <c r="E168" s="140"/>
      <c r="F168" s="397" t="s">
        <v>544</v>
      </c>
      <c r="G168" s="397"/>
      <c r="H168" s="397"/>
      <c r="I168" s="397"/>
      <c r="K168" s="141">
        <v>1.033</v>
      </c>
      <c r="R168" s="142"/>
      <c r="T168" s="143"/>
      <c r="AA168" s="144"/>
      <c r="AT168" s="140" t="s">
        <v>144</v>
      </c>
      <c r="AU168" s="140" t="s">
        <v>139</v>
      </c>
      <c r="AV168" s="138" t="s">
        <v>139</v>
      </c>
      <c r="AW168" s="138" t="s">
        <v>30</v>
      </c>
      <c r="AX168" s="138" t="s">
        <v>78</v>
      </c>
      <c r="AY168" s="140" t="s">
        <v>133</v>
      </c>
    </row>
    <row r="169" spans="2:65" s="22" customFormat="1" ht="25.5" customHeight="1">
      <c r="B169" s="127"/>
      <c r="C169" s="128" t="s">
        <v>223</v>
      </c>
      <c r="D169" s="128" t="s">
        <v>134</v>
      </c>
      <c r="E169" s="129" t="s">
        <v>384</v>
      </c>
      <c r="F169" s="398" t="s">
        <v>385</v>
      </c>
      <c r="G169" s="398"/>
      <c r="H169" s="398"/>
      <c r="I169" s="398"/>
      <c r="J169" s="130" t="s">
        <v>137</v>
      </c>
      <c r="K169" s="131">
        <v>1.576</v>
      </c>
      <c r="L169" s="399">
        <v>249</v>
      </c>
      <c r="M169" s="399"/>
      <c r="N169" s="399">
        <f>ROUND(L169*K169,2)</f>
        <v>392.42</v>
      </c>
      <c r="O169" s="399"/>
      <c r="P169" s="399"/>
      <c r="Q169" s="399"/>
      <c r="R169" s="132"/>
      <c r="T169" s="133"/>
      <c r="U169" s="30" t="s">
        <v>39</v>
      </c>
      <c r="V169" s="134">
        <v>0.939</v>
      </c>
      <c r="W169" s="134">
        <f>V169*K169</f>
        <v>1.479864</v>
      </c>
      <c r="X169" s="134">
        <v>0</v>
      </c>
      <c r="Y169" s="134">
        <f>X169*K169</f>
        <v>0</v>
      </c>
      <c r="Z169" s="134">
        <v>0.076</v>
      </c>
      <c r="AA169" s="135">
        <f>Z169*K169</f>
        <v>0.11977600000000001</v>
      </c>
      <c r="AR169" s="10" t="s">
        <v>138</v>
      </c>
      <c r="AT169" s="10" t="s">
        <v>134</v>
      </c>
      <c r="AU169" s="10" t="s">
        <v>139</v>
      </c>
      <c r="AY169" s="10" t="s">
        <v>133</v>
      </c>
      <c r="BE169" s="136">
        <f>IF(U169="základní",N169,0)</f>
        <v>0</v>
      </c>
      <c r="BF169" s="136">
        <f>IF(U169="snížená",N169,0)</f>
        <v>392.42</v>
      </c>
      <c r="BG169" s="136">
        <f>IF(U169="zákl. přenesená",N169,0)</f>
        <v>0</v>
      </c>
      <c r="BH169" s="136">
        <f>IF(U169="sníž. přenesená",N169,0)</f>
        <v>0</v>
      </c>
      <c r="BI169" s="136">
        <f>IF(U169="nulová",N169,0)</f>
        <v>0</v>
      </c>
      <c r="BJ169" s="10" t="s">
        <v>139</v>
      </c>
      <c r="BK169" s="136">
        <f>ROUND(L169*K169,2)</f>
        <v>392.42</v>
      </c>
      <c r="BL169" s="10" t="s">
        <v>138</v>
      </c>
      <c r="BM169" s="10" t="s">
        <v>545</v>
      </c>
    </row>
    <row r="170" spans="2:51" s="138" customFormat="1" ht="16.5" customHeight="1">
      <c r="B170" s="139"/>
      <c r="E170" s="140"/>
      <c r="F170" s="397" t="s">
        <v>546</v>
      </c>
      <c r="G170" s="397"/>
      <c r="H170" s="397"/>
      <c r="I170" s="397"/>
      <c r="K170" s="141">
        <v>1.576</v>
      </c>
      <c r="R170" s="142"/>
      <c r="T170" s="143"/>
      <c r="AA170" s="144"/>
      <c r="AT170" s="140" t="s">
        <v>144</v>
      </c>
      <c r="AU170" s="140" t="s">
        <v>139</v>
      </c>
      <c r="AV170" s="138" t="s">
        <v>139</v>
      </c>
      <c r="AW170" s="138" t="s">
        <v>30</v>
      </c>
      <c r="AX170" s="138" t="s">
        <v>78</v>
      </c>
      <c r="AY170" s="140" t="s">
        <v>133</v>
      </c>
    </row>
    <row r="171" spans="2:65" s="22" customFormat="1" ht="25.5" customHeight="1">
      <c r="B171" s="127"/>
      <c r="C171" s="128" t="s">
        <v>227</v>
      </c>
      <c r="D171" s="128" t="s">
        <v>134</v>
      </c>
      <c r="E171" s="129" t="s">
        <v>388</v>
      </c>
      <c r="F171" s="398" t="s">
        <v>389</v>
      </c>
      <c r="G171" s="398"/>
      <c r="H171" s="398"/>
      <c r="I171" s="398"/>
      <c r="J171" s="130" t="s">
        <v>172</v>
      </c>
      <c r="K171" s="131">
        <v>5.9</v>
      </c>
      <c r="L171" s="399">
        <v>31.8</v>
      </c>
      <c r="M171" s="399"/>
      <c r="N171" s="399">
        <f>ROUND(L171*K171,2)</f>
        <v>187.62</v>
      </c>
      <c r="O171" s="399"/>
      <c r="P171" s="399"/>
      <c r="Q171" s="399"/>
      <c r="R171" s="132"/>
      <c r="T171" s="133"/>
      <c r="U171" s="30" t="s">
        <v>39</v>
      </c>
      <c r="V171" s="134">
        <v>0.12</v>
      </c>
      <c r="W171" s="134">
        <f>V171*K171</f>
        <v>0.708</v>
      </c>
      <c r="X171" s="134">
        <v>0</v>
      </c>
      <c r="Y171" s="134">
        <f>X171*K171</f>
        <v>0</v>
      </c>
      <c r="Z171" s="134">
        <v>0.002</v>
      </c>
      <c r="AA171" s="135">
        <f>Z171*K171</f>
        <v>0.011800000000000001</v>
      </c>
      <c r="AR171" s="10" t="s">
        <v>138</v>
      </c>
      <c r="AT171" s="10" t="s">
        <v>134</v>
      </c>
      <c r="AU171" s="10" t="s">
        <v>139</v>
      </c>
      <c r="AY171" s="10" t="s">
        <v>133</v>
      </c>
      <c r="BE171" s="136">
        <f>IF(U171="základní",N171,0)</f>
        <v>0</v>
      </c>
      <c r="BF171" s="136">
        <f>IF(U171="snížená",N171,0)</f>
        <v>187.62</v>
      </c>
      <c r="BG171" s="136">
        <f>IF(U171="zákl. přenesená",N171,0)</f>
        <v>0</v>
      </c>
      <c r="BH171" s="136">
        <f>IF(U171="sníž. přenesená",N171,0)</f>
        <v>0</v>
      </c>
      <c r="BI171" s="136">
        <f>IF(U171="nulová",N171,0)</f>
        <v>0</v>
      </c>
      <c r="BJ171" s="10" t="s">
        <v>139</v>
      </c>
      <c r="BK171" s="136">
        <f>ROUND(L171*K171,2)</f>
        <v>187.62</v>
      </c>
      <c r="BL171" s="10" t="s">
        <v>138</v>
      </c>
      <c r="BM171" s="10" t="s">
        <v>547</v>
      </c>
    </row>
    <row r="172" spans="2:51" s="138" customFormat="1" ht="16.5" customHeight="1">
      <c r="B172" s="139"/>
      <c r="E172" s="140"/>
      <c r="F172" s="397" t="s">
        <v>548</v>
      </c>
      <c r="G172" s="397"/>
      <c r="H172" s="397"/>
      <c r="I172" s="397"/>
      <c r="K172" s="141">
        <v>5.9</v>
      </c>
      <c r="R172" s="142"/>
      <c r="T172" s="143"/>
      <c r="AA172" s="144"/>
      <c r="AT172" s="140" t="s">
        <v>144</v>
      </c>
      <c r="AU172" s="140" t="s">
        <v>139</v>
      </c>
      <c r="AV172" s="138" t="s">
        <v>139</v>
      </c>
      <c r="AW172" s="138" t="s">
        <v>30</v>
      </c>
      <c r="AX172" s="138" t="s">
        <v>78</v>
      </c>
      <c r="AY172" s="140" t="s">
        <v>133</v>
      </c>
    </row>
    <row r="173" spans="2:63" s="116" customFormat="1" ht="29.85" customHeight="1">
      <c r="B173" s="117"/>
      <c r="D173" s="126" t="s">
        <v>108</v>
      </c>
      <c r="E173" s="126"/>
      <c r="F173" s="126"/>
      <c r="G173" s="126"/>
      <c r="H173" s="126"/>
      <c r="I173" s="126"/>
      <c r="J173" s="126"/>
      <c r="K173" s="126"/>
      <c r="L173" s="126"/>
      <c r="M173" s="126"/>
      <c r="N173" s="402">
        <f>BK173</f>
        <v>1085.32</v>
      </c>
      <c r="O173" s="402"/>
      <c r="P173" s="402"/>
      <c r="Q173" s="402"/>
      <c r="R173" s="119"/>
      <c r="T173" s="120"/>
      <c r="W173" s="121">
        <f>W174</f>
        <v>4.56464</v>
      </c>
      <c r="Y173" s="121">
        <f>Y174</f>
        <v>0</v>
      </c>
      <c r="AA173" s="122">
        <f>AA174</f>
        <v>0</v>
      </c>
      <c r="AR173" s="123" t="s">
        <v>78</v>
      </c>
      <c r="AT173" s="124" t="s">
        <v>71</v>
      </c>
      <c r="AU173" s="124" t="s">
        <v>78</v>
      </c>
      <c r="AY173" s="123" t="s">
        <v>133</v>
      </c>
      <c r="BK173" s="125">
        <f>BK174</f>
        <v>1085.32</v>
      </c>
    </row>
    <row r="174" spans="2:65" s="22" customFormat="1" ht="38.25" customHeight="1">
      <c r="B174" s="127"/>
      <c r="C174" s="128" t="s">
        <v>231</v>
      </c>
      <c r="D174" s="128" t="s">
        <v>134</v>
      </c>
      <c r="E174" s="129" t="s">
        <v>181</v>
      </c>
      <c r="F174" s="398" t="s">
        <v>182</v>
      </c>
      <c r="G174" s="398"/>
      <c r="H174" s="398"/>
      <c r="I174" s="398"/>
      <c r="J174" s="130" t="s">
        <v>183</v>
      </c>
      <c r="K174" s="131">
        <v>2.428</v>
      </c>
      <c r="L174" s="399">
        <v>447</v>
      </c>
      <c r="M174" s="399"/>
      <c r="N174" s="399">
        <f>ROUND(L174*K174,2)</f>
        <v>1085.32</v>
      </c>
      <c r="O174" s="399"/>
      <c r="P174" s="399"/>
      <c r="Q174" s="399"/>
      <c r="R174" s="132"/>
      <c r="T174" s="133"/>
      <c r="U174" s="30" t="s">
        <v>39</v>
      </c>
      <c r="V174" s="134">
        <v>1.88</v>
      </c>
      <c r="W174" s="134">
        <f>V174*K174</f>
        <v>4.56464</v>
      </c>
      <c r="X174" s="134">
        <v>0</v>
      </c>
      <c r="Y174" s="134">
        <f>X174*K174</f>
        <v>0</v>
      </c>
      <c r="Z174" s="134">
        <v>0</v>
      </c>
      <c r="AA174" s="135">
        <f>Z174*K174</f>
        <v>0</v>
      </c>
      <c r="AR174" s="10" t="s">
        <v>138</v>
      </c>
      <c r="AT174" s="10" t="s">
        <v>134</v>
      </c>
      <c r="AU174" s="10" t="s">
        <v>139</v>
      </c>
      <c r="AY174" s="10" t="s">
        <v>133</v>
      </c>
      <c r="BE174" s="136">
        <f>IF(U174="základní",N174,0)</f>
        <v>0</v>
      </c>
      <c r="BF174" s="136">
        <f>IF(U174="snížená",N174,0)</f>
        <v>1085.32</v>
      </c>
      <c r="BG174" s="136">
        <f>IF(U174="zákl. přenesená",N174,0)</f>
        <v>0</v>
      </c>
      <c r="BH174" s="136">
        <f>IF(U174="sníž. přenesená",N174,0)</f>
        <v>0</v>
      </c>
      <c r="BI174" s="136">
        <f>IF(U174="nulová",N174,0)</f>
        <v>0</v>
      </c>
      <c r="BJ174" s="10" t="s">
        <v>139</v>
      </c>
      <c r="BK174" s="136">
        <f>ROUND(L174*K174,2)</f>
        <v>1085.32</v>
      </c>
      <c r="BL174" s="10" t="s">
        <v>138</v>
      </c>
      <c r="BM174" s="10" t="s">
        <v>549</v>
      </c>
    </row>
    <row r="175" spans="2:63" s="116" customFormat="1" ht="29.85" customHeight="1">
      <c r="B175" s="117"/>
      <c r="D175" s="126" t="s">
        <v>109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403">
        <f>BK175</f>
        <v>743.74</v>
      </c>
      <c r="O175" s="403"/>
      <c r="P175" s="403"/>
      <c r="Q175" s="403"/>
      <c r="R175" s="119"/>
      <c r="T175" s="120"/>
      <c r="W175" s="121">
        <f>W176</f>
        <v>2.652552</v>
      </c>
      <c r="Y175" s="121">
        <f>Y176</f>
        <v>0</v>
      </c>
      <c r="AA175" s="122">
        <f>AA176</f>
        <v>0</v>
      </c>
      <c r="AR175" s="123" t="s">
        <v>78</v>
      </c>
      <c r="AT175" s="124" t="s">
        <v>71</v>
      </c>
      <c r="AU175" s="124" t="s">
        <v>78</v>
      </c>
      <c r="AY175" s="123" t="s">
        <v>133</v>
      </c>
      <c r="BK175" s="125">
        <f>BK176</f>
        <v>743.74</v>
      </c>
    </row>
    <row r="176" spans="2:65" s="22" customFormat="1" ht="25.5" customHeight="1">
      <c r="B176" s="127"/>
      <c r="C176" s="128" t="s">
        <v>550</v>
      </c>
      <c r="D176" s="128" t="s">
        <v>134</v>
      </c>
      <c r="E176" s="129" t="s">
        <v>186</v>
      </c>
      <c r="F176" s="398" t="s">
        <v>187</v>
      </c>
      <c r="G176" s="398"/>
      <c r="H176" s="398"/>
      <c r="I176" s="398"/>
      <c r="J176" s="130" t="s">
        <v>183</v>
      </c>
      <c r="K176" s="131">
        <v>3.192</v>
      </c>
      <c r="L176" s="399">
        <v>233</v>
      </c>
      <c r="M176" s="399"/>
      <c r="N176" s="399">
        <f>ROUND(L176*K176,2)</f>
        <v>743.74</v>
      </c>
      <c r="O176" s="399"/>
      <c r="P176" s="399"/>
      <c r="Q176" s="399"/>
      <c r="R176" s="132"/>
      <c r="T176" s="133"/>
      <c r="U176" s="30" t="s">
        <v>39</v>
      </c>
      <c r="V176" s="134">
        <v>0.831</v>
      </c>
      <c r="W176" s="134">
        <f>V176*K176</f>
        <v>2.652552</v>
      </c>
      <c r="X176" s="134">
        <v>0</v>
      </c>
      <c r="Y176" s="134">
        <f>X176*K176</f>
        <v>0</v>
      </c>
      <c r="Z176" s="134">
        <v>0</v>
      </c>
      <c r="AA176" s="135">
        <f>Z176*K176</f>
        <v>0</v>
      </c>
      <c r="AR176" s="10" t="s">
        <v>138</v>
      </c>
      <c r="AT176" s="10" t="s">
        <v>134</v>
      </c>
      <c r="AU176" s="10" t="s">
        <v>139</v>
      </c>
      <c r="AY176" s="10" t="s">
        <v>133</v>
      </c>
      <c r="BE176" s="136">
        <f>IF(U176="základní",N176,0)</f>
        <v>0</v>
      </c>
      <c r="BF176" s="136">
        <f>IF(U176="snížená",N176,0)</f>
        <v>743.74</v>
      </c>
      <c r="BG176" s="136">
        <f>IF(U176="zákl. přenesená",N176,0)</f>
        <v>0</v>
      </c>
      <c r="BH176" s="136">
        <f>IF(U176="sníž. přenesená",N176,0)</f>
        <v>0</v>
      </c>
      <c r="BI176" s="136">
        <f>IF(U176="nulová",N176,0)</f>
        <v>0</v>
      </c>
      <c r="BJ176" s="10" t="s">
        <v>139</v>
      </c>
      <c r="BK176" s="136">
        <f>ROUND(L176*K176,2)</f>
        <v>743.74</v>
      </c>
      <c r="BL176" s="10" t="s">
        <v>138</v>
      </c>
      <c r="BM176" s="10" t="s">
        <v>551</v>
      </c>
    </row>
    <row r="177" spans="2:63" s="116" customFormat="1" ht="37.5" customHeight="1">
      <c r="B177" s="117"/>
      <c r="D177" s="118" t="s">
        <v>110</v>
      </c>
      <c r="E177" s="118"/>
      <c r="F177" s="118"/>
      <c r="G177" s="118"/>
      <c r="H177" s="118"/>
      <c r="I177" s="118"/>
      <c r="J177" s="118"/>
      <c r="K177" s="118"/>
      <c r="L177" s="118"/>
      <c r="M177" s="118"/>
      <c r="N177" s="407">
        <f>BK177</f>
        <v>49391.86</v>
      </c>
      <c r="O177" s="407"/>
      <c r="P177" s="407"/>
      <c r="Q177" s="407"/>
      <c r="R177" s="119"/>
      <c r="T177" s="120"/>
      <c r="W177" s="121">
        <f>W178+W189+W197+W207+W210+W213+W237+W249+W279</f>
        <v>47.60430900000001</v>
      </c>
      <c r="Y177" s="121">
        <f>Y178+Y189+Y197+Y207+Y210+Y213+Y237+Y249+Y279</f>
        <v>0.27231609</v>
      </c>
      <c r="AA177" s="122">
        <f>AA178+AA189+AA197+AA207+AA210+AA213+AA237+AA249+AA279</f>
        <v>0.024</v>
      </c>
      <c r="AR177" s="123" t="s">
        <v>139</v>
      </c>
      <c r="AT177" s="124" t="s">
        <v>71</v>
      </c>
      <c r="AU177" s="124" t="s">
        <v>72</v>
      </c>
      <c r="AY177" s="123" t="s">
        <v>133</v>
      </c>
      <c r="BK177" s="125">
        <f>BK178+BK189+BK197+BK207+BK210+BK213+BK237+BK249+BK279</f>
        <v>49391.86</v>
      </c>
    </row>
    <row r="178" spans="2:63" s="116" customFormat="1" ht="19.9" customHeight="1">
      <c r="B178" s="117"/>
      <c r="D178" s="126" t="s">
        <v>111</v>
      </c>
      <c r="E178" s="126"/>
      <c r="F178" s="126"/>
      <c r="G178" s="126"/>
      <c r="H178" s="126"/>
      <c r="I178" s="126"/>
      <c r="J178" s="126"/>
      <c r="K178" s="126"/>
      <c r="L178" s="126"/>
      <c r="M178" s="126"/>
      <c r="N178" s="402">
        <f>BK178</f>
        <v>16733.239999999998</v>
      </c>
      <c r="O178" s="402"/>
      <c r="P178" s="402"/>
      <c r="Q178" s="402"/>
      <c r="R178" s="119"/>
      <c r="T178" s="120"/>
      <c r="W178" s="121">
        <f>SUM(W179:W188)</f>
        <v>1.39409</v>
      </c>
      <c r="Y178" s="121">
        <f>SUM(Y179:Y188)</f>
        <v>0.08389907</v>
      </c>
      <c r="AA178" s="122">
        <f>SUM(AA179:AA188)</f>
        <v>0</v>
      </c>
      <c r="AR178" s="123" t="s">
        <v>139</v>
      </c>
      <c r="AT178" s="124" t="s">
        <v>71</v>
      </c>
      <c r="AU178" s="124" t="s">
        <v>78</v>
      </c>
      <c r="AY178" s="123" t="s">
        <v>133</v>
      </c>
      <c r="BK178" s="125">
        <f>SUM(BK179:BK188)</f>
        <v>16733.239999999998</v>
      </c>
    </row>
    <row r="179" spans="2:65" s="22" customFormat="1" ht="38.25" customHeight="1">
      <c r="B179" s="127"/>
      <c r="C179" s="128" t="s">
        <v>9</v>
      </c>
      <c r="D179" s="128" t="s">
        <v>134</v>
      </c>
      <c r="E179" s="129" t="s">
        <v>552</v>
      </c>
      <c r="F179" s="398" t="s">
        <v>553</v>
      </c>
      <c r="G179" s="398"/>
      <c r="H179" s="398"/>
      <c r="I179" s="398"/>
      <c r="J179" s="130" t="s">
        <v>137</v>
      </c>
      <c r="K179" s="131">
        <v>17.213</v>
      </c>
      <c r="L179" s="399">
        <v>18.9</v>
      </c>
      <c r="M179" s="399"/>
      <c r="N179" s="399">
        <f>ROUND(L179*K179,2)</f>
        <v>325.33</v>
      </c>
      <c r="O179" s="399"/>
      <c r="P179" s="399"/>
      <c r="Q179" s="399"/>
      <c r="R179" s="132"/>
      <c r="T179" s="133"/>
      <c r="U179" s="30" t="s">
        <v>39</v>
      </c>
      <c r="V179" s="134">
        <v>0.06</v>
      </c>
      <c r="W179" s="134">
        <f>V179*K179</f>
        <v>1.03278</v>
      </c>
      <c r="X179" s="134">
        <v>0</v>
      </c>
      <c r="Y179" s="134">
        <f>X179*K179</f>
        <v>0</v>
      </c>
      <c r="Z179" s="134">
        <v>0</v>
      </c>
      <c r="AA179" s="135">
        <f>Z179*K179</f>
        <v>0</v>
      </c>
      <c r="AR179" s="10" t="s">
        <v>192</v>
      </c>
      <c r="AT179" s="10" t="s">
        <v>134</v>
      </c>
      <c r="AU179" s="10" t="s">
        <v>139</v>
      </c>
      <c r="AY179" s="10" t="s">
        <v>133</v>
      </c>
      <c r="BE179" s="136">
        <f>IF(U179="základní",N179,0)</f>
        <v>0</v>
      </c>
      <c r="BF179" s="136">
        <f>IF(U179="snížená",N179,0)</f>
        <v>325.33</v>
      </c>
      <c r="BG179" s="136">
        <f>IF(U179="zákl. přenesená",N179,0)</f>
        <v>0</v>
      </c>
      <c r="BH179" s="136">
        <f>IF(U179="sníž. přenesená",N179,0)</f>
        <v>0</v>
      </c>
      <c r="BI179" s="136">
        <f>IF(U179="nulová",N179,0)</f>
        <v>0</v>
      </c>
      <c r="BJ179" s="10" t="s">
        <v>139</v>
      </c>
      <c r="BK179" s="136">
        <f>ROUND(L179*K179,2)</f>
        <v>325.33</v>
      </c>
      <c r="BL179" s="10" t="s">
        <v>192</v>
      </c>
      <c r="BM179" s="10" t="s">
        <v>554</v>
      </c>
    </row>
    <row r="180" spans="2:51" s="138" customFormat="1" ht="16.5" customHeight="1">
      <c r="B180" s="139"/>
      <c r="E180" s="140"/>
      <c r="F180" s="397" t="s">
        <v>555</v>
      </c>
      <c r="G180" s="397"/>
      <c r="H180" s="397"/>
      <c r="I180" s="397"/>
      <c r="K180" s="141">
        <v>17.213</v>
      </c>
      <c r="R180" s="142"/>
      <c r="T180" s="143"/>
      <c r="AA180" s="144"/>
      <c r="AT180" s="140" t="s">
        <v>144</v>
      </c>
      <c r="AU180" s="140" t="s">
        <v>139</v>
      </c>
      <c r="AV180" s="138" t="s">
        <v>139</v>
      </c>
      <c r="AW180" s="138" t="s">
        <v>30</v>
      </c>
      <c r="AX180" s="138" t="s">
        <v>78</v>
      </c>
      <c r="AY180" s="140" t="s">
        <v>133</v>
      </c>
    </row>
    <row r="181" spans="2:65" s="22" customFormat="1" ht="25.5" customHeight="1">
      <c r="B181" s="127"/>
      <c r="C181" s="145" t="s">
        <v>240</v>
      </c>
      <c r="D181" s="145" t="s">
        <v>175</v>
      </c>
      <c r="E181" s="146" t="s">
        <v>556</v>
      </c>
      <c r="F181" s="404" t="s">
        <v>557</v>
      </c>
      <c r="G181" s="404"/>
      <c r="H181" s="404"/>
      <c r="I181" s="404"/>
      <c r="J181" s="147" t="s">
        <v>137</v>
      </c>
      <c r="K181" s="148">
        <v>8.778</v>
      </c>
      <c r="L181" s="405">
        <v>802</v>
      </c>
      <c r="M181" s="405"/>
      <c r="N181" s="405">
        <f>ROUND(L181*K181,2)</f>
        <v>7039.96</v>
      </c>
      <c r="O181" s="405"/>
      <c r="P181" s="405"/>
      <c r="Q181" s="405"/>
      <c r="R181" s="132"/>
      <c r="T181" s="133"/>
      <c r="U181" s="30" t="s">
        <v>39</v>
      </c>
      <c r="V181" s="134">
        <v>0</v>
      </c>
      <c r="W181" s="134">
        <f>V181*K181</f>
        <v>0</v>
      </c>
      <c r="X181" s="134">
        <v>0.0041</v>
      </c>
      <c r="Y181" s="134">
        <f>X181*K181</f>
        <v>0.0359898</v>
      </c>
      <c r="Z181" s="134">
        <v>0</v>
      </c>
      <c r="AA181" s="135">
        <f>Z181*K181</f>
        <v>0</v>
      </c>
      <c r="AR181" s="10" t="s">
        <v>200</v>
      </c>
      <c r="AT181" s="10" t="s">
        <v>175</v>
      </c>
      <c r="AU181" s="10" t="s">
        <v>139</v>
      </c>
      <c r="AY181" s="10" t="s">
        <v>133</v>
      </c>
      <c r="BE181" s="136">
        <f>IF(U181="základní",N181,0)</f>
        <v>0</v>
      </c>
      <c r="BF181" s="136">
        <f>IF(U181="snížená",N181,0)</f>
        <v>7039.96</v>
      </c>
      <c r="BG181" s="136">
        <f>IF(U181="zákl. přenesená",N181,0)</f>
        <v>0</v>
      </c>
      <c r="BH181" s="136">
        <f>IF(U181="sníž. přenesená",N181,0)</f>
        <v>0</v>
      </c>
      <c r="BI181" s="136">
        <f>IF(U181="nulová",N181,0)</f>
        <v>0</v>
      </c>
      <c r="BJ181" s="10" t="s">
        <v>139</v>
      </c>
      <c r="BK181" s="136">
        <f>ROUND(L181*K181,2)</f>
        <v>7039.96</v>
      </c>
      <c r="BL181" s="10" t="s">
        <v>192</v>
      </c>
      <c r="BM181" s="10" t="s">
        <v>558</v>
      </c>
    </row>
    <row r="182" spans="2:51" s="138" customFormat="1" ht="16.5" customHeight="1">
      <c r="B182" s="139"/>
      <c r="E182" s="140"/>
      <c r="F182" s="397" t="s">
        <v>194</v>
      </c>
      <c r="G182" s="397"/>
      <c r="H182" s="397"/>
      <c r="I182" s="397"/>
      <c r="K182" s="141">
        <v>8.606</v>
      </c>
      <c r="R182" s="142"/>
      <c r="T182" s="143"/>
      <c r="AA182" s="144"/>
      <c r="AT182" s="140" t="s">
        <v>144</v>
      </c>
      <c r="AU182" s="140" t="s">
        <v>139</v>
      </c>
      <c r="AV182" s="138" t="s">
        <v>139</v>
      </c>
      <c r="AW182" s="138" t="s">
        <v>30</v>
      </c>
      <c r="AX182" s="138" t="s">
        <v>78</v>
      </c>
      <c r="AY182" s="140" t="s">
        <v>133</v>
      </c>
    </row>
    <row r="183" spans="2:65" s="22" customFormat="1" ht="25.5" customHeight="1">
      <c r="B183" s="127"/>
      <c r="C183" s="145" t="s">
        <v>245</v>
      </c>
      <c r="D183" s="145" t="s">
        <v>175</v>
      </c>
      <c r="E183" s="146" t="s">
        <v>559</v>
      </c>
      <c r="F183" s="404" t="s">
        <v>560</v>
      </c>
      <c r="G183" s="404"/>
      <c r="H183" s="404"/>
      <c r="I183" s="404"/>
      <c r="J183" s="147" t="s">
        <v>137</v>
      </c>
      <c r="K183" s="148">
        <v>8.778</v>
      </c>
      <c r="L183" s="405">
        <v>985</v>
      </c>
      <c r="M183" s="405"/>
      <c r="N183" s="405">
        <f>ROUND(L183*K183,2)</f>
        <v>8646.33</v>
      </c>
      <c r="O183" s="405"/>
      <c r="P183" s="405"/>
      <c r="Q183" s="405"/>
      <c r="R183" s="132"/>
      <c r="T183" s="133"/>
      <c r="U183" s="30" t="s">
        <v>39</v>
      </c>
      <c r="V183" s="134">
        <v>0</v>
      </c>
      <c r="W183" s="134">
        <f>V183*K183</f>
        <v>0</v>
      </c>
      <c r="X183" s="134">
        <v>0.0048</v>
      </c>
      <c r="Y183" s="134">
        <f>X183*K183</f>
        <v>0.042134399999999995</v>
      </c>
      <c r="Z183" s="134">
        <v>0</v>
      </c>
      <c r="AA183" s="135">
        <f>Z183*K183</f>
        <v>0</v>
      </c>
      <c r="AR183" s="10" t="s">
        <v>200</v>
      </c>
      <c r="AT183" s="10" t="s">
        <v>175</v>
      </c>
      <c r="AU183" s="10" t="s">
        <v>139</v>
      </c>
      <c r="AY183" s="10" t="s">
        <v>133</v>
      </c>
      <c r="BE183" s="136">
        <f>IF(U183="základní",N183,0)</f>
        <v>0</v>
      </c>
      <c r="BF183" s="136">
        <f>IF(U183="snížená",N183,0)</f>
        <v>8646.33</v>
      </c>
      <c r="BG183" s="136">
        <f>IF(U183="zákl. přenesená",N183,0)</f>
        <v>0</v>
      </c>
      <c r="BH183" s="136">
        <f>IF(U183="sníž. přenesená",N183,0)</f>
        <v>0</v>
      </c>
      <c r="BI183" s="136">
        <f>IF(U183="nulová",N183,0)</f>
        <v>0</v>
      </c>
      <c r="BJ183" s="10" t="s">
        <v>139</v>
      </c>
      <c r="BK183" s="136">
        <f>ROUND(L183*K183,2)</f>
        <v>8646.33</v>
      </c>
      <c r="BL183" s="10" t="s">
        <v>192</v>
      </c>
      <c r="BM183" s="10" t="s">
        <v>561</v>
      </c>
    </row>
    <row r="184" spans="2:65" s="22" customFormat="1" ht="38.25" customHeight="1">
      <c r="B184" s="127"/>
      <c r="C184" s="128" t="s">
        <v>249</v>
      </c>
      <c r="D184" s="128" t="s">
        <v>134</v>
      </c>
      <c r="E184" s="129" t="s">
        <v>562</v>
      </c>
      <c r="F184" s="398" t="s">
        <v>563</v>
      </c>
      <c r="G184" s="398"/>
      <c r="H184" s="398"/>
      <c r="I184" s="398"/>
      <c r="J184" s="130" t="s">
        <v>137</v>
      </c>
      <c r="K184" s="131">
        <v>8.606</v>
      </c>
      <c r="L184" s="399">
        <v>7.86</v>
      </c>
      <c r="M184" s="399"/>
      <c r="N184" s="399">
        <f>ROUND(L184*K184,2)</f>
        <v>67.64</v>
      </c>
      <c r="O184" s="399"/>
      <c r="P184" s="399"/>
      <c r="Q184" s="399"/>
      <c r="R184" s="132"/>
      <c r="T184" s="133"/>
      <c r="U184" s="30" t="s">
        <v>39</v>
      </c>
      <c r="V184" s="134">
        <v>0.025</v>
      </c>
      <c r="W184" s="134">
        <f>V184*K184</f>
        <v>0.21515</v>
      </c>
      <c r="X184" s="134">
        <v>0</v>
      </c>
      <c r="Y184" s="134">
        <f>X184*K184</f>
        <v>0</v>
      </c>
      <c r="Z184" s="134">
        <v>0</v>
      </c>
      <c r="AA184" s="135">
        <f>Z184*K184</f>
        <v>0</v>
      </c>
      <c r="AR184" s="10" t="s">
        <v>192</v>
      </c>
      <c r="AT184" s="10" t="s">
        <v>134</v>
      </c>
      <c r="AU184" s="10" t="s">
        <v>139</v>
      </c>
      <c r="AY184" s="10" t="s">
        <v>133</v>
      </c>
      <c r="BE184" s="136">
        <f>IF(U184="základní",N184,0)</f>
        <v>0</v>
      </c>
      <c r="BF184" s="136">
        <f>IF(U184="snížená",N184,0)</f>
        <v>67.64</v>
      </c>
      <c r="BG184" s="136">
        <f>IF(U184="zákl. přenesená",N184,0)</f>
        <v>0</v>
      </c>
      <c r="BH184" s="136">
        <f>IF(U184="sníž. přenesená",N184,0)</f>
        <v>0</v>
      </c>
      <c r="BI184" s="136">
        <f>IF(U184="nulová",N184,0)</f>
        <v>0</v>
      </c>
      <c r="BJ184" s="10" t="s">
        <v>139</v>
      </c>
      <c r="BK184" s="136">
        <f>ROUND(L184*K184,2)</f>
        <v>67.64</v>
      </c>
      <c r="BL184" s="10" t="s">
        <v>192</v>
      </c>
      <c r="BM184" s="10" t="s">
        <v>564</v>
      </c>
    </row>
    <row r="185" spans="2:47" s="22" customFormat="1" ht="16.5" customHeight="1">
      <c r="B185" s="23"/>
      <c r="F185" s="406" t="s">
        <v>565</v>
      </c>
      <c r="G185" s="406"/>
      <c r="H185" s="406"/>
      <c r="I185" s="406"/>
      <c r="R185" s="24"/>
      <c r="T185" s="137"/>
      <c r="AA185" s="59"/>
      <c r="AT185" s="10" t="s">
        <v>142</v>
      </c>
      <c r="AU185" s="10" t="s">
        <v>139</v>
      </c>
    </row>
    <row r="186" spans="2:51" s="138" customFormat="1" ht="16.5" customHeight="1">
      <c r="B186" s="139"/>
      <c r="E186" s="140"/>
      <c r="F186" s="400" t="s">
        <v>194</v>
      </c>
      <c r="G186" s="400"/>
      <c r="H186" s="400"/>
      <c r="I186" s="400"/>
      <c r="K186" s="141">
        <v>8.606</v>
      </c>
      <c r="R186" s="142"/>
      <c r="T186" s="143"/>
      <c r="AA186" s="144"/>
      <c r="AT186" s="140" t="s">
        <v>144</v>
      </c>
      <c r="AU186" s="140" t="s">
        <v>139</v>
      </c>
      <c r="AV186" s="138" t="s">
        <v>139</v>
      </c>
      <c r="AW186" s="138" t="s">
        <v>30</v>
      </c>
      <c r="AX186" s="138" t="s">
        <v>78</v>
      </c>
      <c r="AY186" s="140" t="s">
        <v>133</v>
      </c>
    </row>
    <row r="187" spans="2:65" s="22" customFormat="1" ht="25.5" customHeight="1">
      <c r="B187" s="127"/>
      <c r="C187" s="145" t="s">
        <v>254</v>
      </c>
      <c r="D187" s="145" t="s">
        <v>175</v>
      </c>
      <c r="E187" s="146" t="s">
        <v>566</v>
      </c>
      <c r="F187" s="404" t="s">
        <v>567</v>
      </c>
      <c r="G187" s="404"/>
      <c r="H187" s="404"/>
      <c r="I187" s="404"/>
      <c r="J187" s="147" t="s">
        <v>137</v>
      </c>
      <c r="K187" s="148">
        <v>9.467</v>
      </c>
      <c r="L187" s="405">
        <v>62</v>
      </c>
      <c r="M187" s="405"/>
      <c r="N187" s="405">
        <f>ROUND(L187*K187,2)</f>
        <v>586.95</v>
      </c>
      <c r="O187" s="405"/>
      <c r="P187" s="405"/>
      <c r="Q187" s="405"/>
      <c r="R187" s="132"/>
      <c r="T187" s="133"/>
      <c r="U187" s="30" t="s">
        <v>39</v>
      </c>
      <c r="V187" s="134">
        <v>0</v>
      </c>
      <c r="W187" s="134">
        <f>V187*K187</f>
        <v>0</v>
      </c>
      <c r="X187" s="134">
        <v>0.00061</v>
      </c>
      <c r="Y187" s="134">
        <f>X187*K187</f>
        <v>0.00577487</v>
      </c>
      <c r="Z187" s="134">
        <v>0</v>
      </c>
      <c r="AA187" s="135">
        <f>Z187*K187</f>
        <v>0</v>
      </c>
      <c r="AR187" s="10" t="s">
        <v>200</v>
      </c>
      <c r="AT187" s="10" t="s">
        <v>175</v>
      </c>
      <c r="AU187" s="10" t="s">
        <v>139</v>
      </c>
      <c r="AY187" s="10" t="s">
        <v>133</v>
      </c>
      <c r="BE187" s="136">
        <f>IF(U187="základní",N187,0)</f>
        <v>0</v>
      </c>
      <c r="BF187" s="136">
        <f>IF(U187="snížená",N187,0)</f>
        <v>586.95</v>
      </c>
      <c r="BG187" s="136">
        <f>IF(U187="zákl. přenesená",N187,0)</f>
        <v>0</v>
      </c>
      <c r="BH187" s="136">
        <f>IF(U187="sníž. přenesená",N187,0)</f>
        <v>0</v>
      </c>
      <c r="BI187" s="136">
        <f>IF(U187="nulová",N187,0)</f>
        <v>0</v>
      </c>
      <c r="BJ187" s="10" t="s">
        <v>139</v>
      </c>
      <c r="BK187" s="136">
        <f>ROUND(L187*K187,2)</f>
        <v>586.95</v>
      </c>
      <c r="BL187" s="10" t="s">
        <v>192</v>
      </c>
      <c r="BM187" s="10" t="s">
        <v>568</v>
      </c>
    </row>
    <row r="188" spans="2:65" s="22" customFormat="1" ht="25.5" customHeight="1">
      <c r="B188" s="127"/>
      <c r="C188" s="128" t="s">
        <v>258</v>
      </c>
      <c r="D188" s="128" t="s">
        <v>134</v>
      </c>
      <c r="E188" s="129" t="s">
        <v>203</v>
      </c>
      <c r="F188" s="398" t="s">
        <v>204</v>
      </c>
      <c r="G188" s="398"/>
      <c r="H188" s="398"/>
      <c r="I188" s="398"/>
      <c r="J188" s="130" t="s">
        <v>183</v>
      </c>
      <c r="K188" s="131">
        <v>0.084</v>
      </c>
      <c r="L188" s="399">
        <v>798</v>
      </c>
      <c r="M188" s="399"/>
      <c r="N188" s="399">
        <f>ROUND(L188*K188,2)</f>
        <v>67.03</v>
      </c>
      <c r="O188" s="399"/>
      <c r="P188" s="399"/>
      <c r="Q188" s="399"/>
      <c r="R188" s="132"/>
      <c r="T188" s="133"/>
      <c r="U188" s="30" t="s">
        <v>39</v>
      </c>
      <c r="V188" s="134">
        <v>1.74</v>
      </c>
      <c r="W188" s="134">
        <f>V188*K188</f>
        <v>0.14616</v>
      </c>
      <c r="X188" s="134">
        <v>0</v>
      </c>
      <c r="Y188" s="134">
        <f>X188*K188</f>
        <v>0</v>
      </c>
      <c r="Z188" s="134">
        <v>0</v>
      </c>
      <c r="AA188" s="135">
        <f>Z188*K188</f>
        <v>0</v>
      </c>
      <c r="AR188" s="10" t="s">
        <v>192</v>
      </c>
      <c r="AT188" s="10" t="s">
        <v>134</v>
      </c>
      <c r="AU188" s="10" t="s">
        <v>139</v>
      </c>
      <c r="AY188" s="10" t="s">
        <v>133</v>
      </c>
      <c r="BE188" s="136">
        <f>IF(U188="základní",N188,0)</f>
        <v>0</v>
      </c>
      <c r="BF188" s="136">
        <f>IF(U188="snížená",N188,0)</f>
        <v>67.03</v>
      </c>
      <c r="BG188" s="136">
        <f>IF(U188="zákl. přenesená",N188,0)</f>
        <v>0</v>
      </c>
      <c r="BH188" s="136">
        <f>IF(U188="sníž. přenesená",N188,0)</f>
        <v>0</v>
      </c>
      <c r="BI188" s="136">
        <f>IF(U188="nulová",N188,0)</f>
        <v>0</v>
      </c>
      <c r="BJ188" s="10" t="s">
        <v>139</v>
      </c>
      <c r="BK188" s="136">
        <f>ROUND(L188*K188,2)</f>
        <v>67.03</v>
      </c>
      <c r="BL188" s="10" t="s">
        <v>192</v>
      </c>
      <c r="BM188" s="10" t="s">
        <v>569</v>
      </c>
    </row>
    <row r="189" spans="2:63" s="116" customFormat="1" ht="29.85" customHeight="1">
      <c r="B189" s="117"/>
      <c r="D189" s="126" t="s">
        <v>495</v>
      </c>
      <c r="E189" s="126"/>
      <c r="F189" s="126"/>
      <c r="G189" s="126"/>
      <c r="H189" s="126"/>
      <c r="I189" s="126"/>
      <c r="J189" s="126"/>
      <c r="K189" s="126"/>
      <c r="L189" s="126"/>
      <c r="M189" s="126"/>
      <c r="N189" s="403">
        <f>BK189</f>
        <v>3159.42</v>
      </c>
      <c r="O189" s="403"/>
      <c r="P189" s="403"/>
      <c r="Q189" s="403"/>
      <c r="R189" s="119"/>
      <c r="T189" s="120"/>
      <c r="W189" s="121">
        <f>SUM(W190:W196)</f>
        <v>6.686170000000001</v>
      </c>
      <c r="Y189" s="121">
        <f>SUM(Y190:Y196)</f>
        <v>0.003406</v>
      </c>
      <c r="AA189" s="122">
        <f>SUM(AA190:AA196)</f>
        <v>0</v>
      </c>
      <c r="AR189" s="123" t="s">
        <v>139</v>
      </c>
      <c r="AT189" s="124" t="s">
        <v>71</v>
      </c>
      <c r="AU189" s="124" t="s">
        <v>78</v>
      </c>
      <c r="AY189" s="123" t="s">
        <v>133</v>
      </c>
      <c r="BK189" s="125">
        <f>SUM(BK190:BK196)</f>
        <v>3159.42</v>
      </c>
    </row>
    <row r="190" spans="2:65" s="22" customFormat="1" ht="25.5" customHeight="1">
      <c r="B190" s="127"/>
      <c r="C190" s="128" t="s">
        <v>263</v>
      </c>
      <c r="D190" s="128" t="s">
        <v>134</v>
      </c>
      <c r="E190" s="129" t="s">
        <v>570</v>
      </c>
      <c r="F190" s="398" t="s">
        <v>571</v>
      </c>
      <c r="G190" s="398"/>
      <c r="H190" s="398"/>
      <c r="I190" s="398"/>
      <c r="J190" s="130" t="s">
        <v>172</v>
      </c>
      <c r="K190" s="131">
        <v>1.5</v>
      </c>
      <c r="L190" s="399">
        <v>200</v>
      </c>
      <c r="M190" s="399"/>
      <c r="N190" s="399">
        <f>ROUND(L190*K190,2)</f>
        <v>300</v>
      </c>
      <c r="O190" s="399"/>
      <c r="P190" s="399"/>
      <c r="Q190" s="399"/>
      <c r="R190" s="132"/>
      <c r="T190" s="133"/>
      <c r="U190" s="30" t="s">
        <v>39</v>
      </c>
      <c r="V190" s="134">
        <v>0.392</v>
      </c>
      <c r="W190" s="134">
        <f>V190*K190</f>
        <v>0.5880000000000001</v>
      </c>
      <c r="X190" s="134">
        <v>0.00046</v>
      </c>
      <c r="Y190" s="134">
        <f>X190*K190</f>
        <v>0.0006900000000000001</v>
      </c>
      <c r="Z190" s="134">
        <v>0</v>
      </c>
      <c r="AA190" s="135">
        <f>Z190*K190</f>
        <v>0</v>
      </c>
      <c r="AR190" s="10" t="s">
        <v>192</v>
      </c>
      <c r="AT190" s="10" t="s">
        <v>134</v>
      </c>
      <c r="AU190" s="10" t="s">
        <v>139</v>
      </c>
      <c r="AY190" s="10" t="s">
        <v>133</v>
      </c>
      <c r="BE190" s="136">
        <f>IF(U190="základní",N190,0)</f>
        <v>0</v>
      </c>
      <c r="BF190" s="136">
        <f>IF(U190="snížená",N190,0)</f>
        <v>300</v>
      </c>
      <c r="BG190" s="136">
        <f>IF(U190="zákl. přenesená",N190,0)</f>
        <v>0</v>
      </c>
      <c r="BH190" s="136">
        <f>IF(U190="sníž. přenesená",N190,0)</f>
        <v>0</v>
      </c>
      <c r="BI190" s="136">
        <f>IF(U190="nulová",N190,0)</f>
        <v>0</v>
      </c>
      <c r="BJ190" s="10" t="s">
        <v>139</v>
      </c>
      <c r="BK190" s="136">
        <f>ROUND(L190*K190,2)</f>
        <v>300</v>
      </c>
      <c r="BL190" s="10" t="s">
        <v>192</v>
      </c>
      <c r="BM190" s="10" t="s">
        <v>572</v>
      </c>
    </row>
    <row r="191" spans="2:47" s="22" customFormat="1" ht="16.5" customHeight="1">
      <c r="B191" s="23"/>
      <c r="F191" s="406" t="s">
        <v>573</v>
      </c>
      <c r="G191" s="406"/>
      <c r="H191" s="406"/>
      <c r="I191" s="406"/>
      <c r="R191" s="24"/>
      <c r="T191" s="137"/>
      <c r="AA191" s="59"/>
      <c r="AT191" s="10" t="s">
        <v>142</v>
      </c>
      <c r="AU191" s="10" t="s">
        <v>139</v>
      </c>
    </row>
    <row r="192" spans="2:65" s="22" customFormat="1" ht="25.5" customHeight="1">
      <c r="B192" s="127"/>
      <c r="C192" s="128" t="s">
        <v>267</v>
      </c>
      <c r="D192" s="128" t="s">
        <v>134</v>
      </c>
      <c r="E192" s="129" t="s">
        <v>574</v>
      </c>
      <c r="F192" s="398" t="s">
        <v>575</v>
      </c>
      <c r="G192" s="398"/>
      <c r="H192" s="398"/>
      <c r="I192" s="398"/>
      <c r="J192" s="130" t="s">
        <v>172</v>
      </c>
      <c r="K192" s="131">
        <v>7.76</v>
      </c>
      <c r="L192" s="399">
        <v>345</v>
      </c>
      <c r="M192" s="399"/>
      <c r="N192" s="399">
        <f>ROUND(L192*K192,2)</f>
        <v>2677.2</v>
      </c>
      <c r="O192" s="399"/>
      <c r="P192" s="399"/>
      <c r="Q192" s="399"/>
      <c r="R192" s="132"/>
      <c r="T192" s="133"/>
      <c r="U192" s="30" t="s">
        <v>39</v>
      </c>
      <c r="V192" s="134">
        <v>0.728</v>
      </c>
      <c r="W192" s="134">
        <f>V192*K192</f>
        <v>5.64928</v>
      </c>
      <c r="X192" s="134">
        <v>0.00035</v>
      </c>
      <c r="Y192" s="134">
        <f>X192*K192</f>
        <v>0.002716</v>
      </c>
      <c r="Z192" s="134">
        <v>0</v>
      </c>
      <c r="AA192" s="135">
        <f>Z192*K192</f>
        <v>0</v>
      </c>
      <c r="AR192" s="10" t="s">
        <v>192</v>
      </c>
      <c r="AT192" s="10" t="s">
        <v>134</v>
      </c>
      <c r="AU192" s="10" t="s">
        <v>139</v>
      </c>
      <c r="AY192" s="10" t="s">
        <v>133</v>
      </c>
      <c r="BE192" s="136">
        <f>IF(U192="základní",N192,0)</f>
        <v>0</v>
      </c>
      <c r="BF192" s="136">
        <f>IF(U192="snížená",N192,0)</f>
        <v>2677.2</v>
      </c>
      <c r="BG192" s="136">
        <f>IF(U192="zákl. přenesená",N192,0)</f>
        <v>0</v>
      </c>
      <c r="BH192" s="136">
        <f>IF(U192="sníž. přenesená",N192,0)</f>
        <v>0</v>
      </c>
      <c r="BI192" s="136">
        <f>IF(U192="nulová",N192,0)</f>
        <v>0</v>
      </c>
      <c r="BJ192" s="10" t="s">
        <v>139</v>
      </c>
      <c r="BK192" s="136">
        <f>ROUND(L192*K192,2)</f>
        <v>2677.2</v>
      </c>
      <c r="BL192" s="10" t="s">
        <v>192</v>
      </c>
      <c r="BM192" s="10" t="s">
        <v>576</v>
      </c>
    </row>
    <row r="193" spans="2:51" s="138" customFormat="1" ht="16.5" customHeight="1">
      <c r="B193" s="139"/>
      <c r="E193" s="140"/>
      <c r="F193" s="397" t="s">
        <v>577</v>
      </c>
      <c r="G193" s="397"/>
      <c r="H193" s="397"/>
      <c r="I193" s="397"/>
      <c r="K193" s="141">
        <v>7.76</v>
      </c>
      <c r="R193" s="142"/>
      <c r="T193" s="143"/>
      <c r="AA193" s="144"/>
      <c r="AT193" s="140" t="s">
        <v>144</v>
      </c>
      <c r="AU193" s="140" t="s">
        <v>139</v>
      </c>
      <c r="AV193" s="138" t="s">
        <v>139</v>
      </c>
      <c r="AW193" s="138" t="s">
        <v>30</v>
      </c>
      <c r="AX193" s="138" t="s">
        <v>78</v>
      </c>
      <c r="AY193" s="140" t="s">
        <v>133</v>
      </c>
    </row>
    <row r="194" spans="2:65" s="22" customFormat="1" ht="25.5" customHeight="1">
      <c r="B194" s="127"/>
      <c r="C194" s="128" t="s">
        <v>271</v>
      </c>
      <c r="D194" s="128" t="s">
        <v>134</v>
      </c>
      <c r="E194" s="129" t="s">
        <v>578</v>
      </c>
      <c r="F194" s="398" t="s">
        <v>579</v>
      </c>
      <c r="G194" s="398"/>
      <c r="H194" s="398"/>
      <c r="I194" s="398"/>
      <c r="J194" s="130" t="s">
        <v>172</v>
      </c>
      <c r="K194" s="131">
        <v>9.26</v>
      </c>
      <c r="L194" s="399">
        <v>19.5</v>
      </c>
      <c r="M194" s="399"/>
      <c r="N194" s="399">
        <f>ROUND(L194*K194,2)</f>
        <v>180.57</v>
      </c>
      <c r="O194" s="399"/>
      <c r="P194" s="399"/>
      <c r="Q194" s="399"/>
      <c r="R194" s="132"/>
      <c r="T194" s="133"/>
      <c r="U194" s="30" t="s">
        <v>39</v>
      </c>
      <c r="V194" s="134">
        <v>0.048</v>
      </c>
      <c r="W194" s="134">
        <f>V194*K194</f>
        <v>0.44448</v>
      </c>
      <c r="X194" s="134">
        <v>0</v>
      </c>
      <c r="Y194" s="134">
        <f>X194*K194</f>
        <v>0</v>
      </c>
      <c r="Z194" s="134">
        <v>0</v>
      </c>
      <c r="AA194" s="135">
        <f>Z194*K194</f>
        <v>0</v>
      </c>
      <c r="AR194" s="10" t="s">
        <v>192</v>
      </c>
      <c r="AT194" s="10" t="s">
        <v>134</v>
      </c>
      <c r="AU194" s="10" t="s">
        <v>139</v>
      </c>
      <c r="AY194" s="10" t="s">
        <v>133</v>
      </c>
      <c r="BE194" s="136">
        <f>IF(U194="základní",N194,0)</f>
        <v>0</v>
      </c>
      <c r="BF194" s="136">
        <f>IF(U194="snížená",N194,0)</f>
        <v>180.57</v>
      </c>
      <c r="BG194" s="136">
        <f>IF(U194="zákl. přenesená",N194,0)</f>
        <v>0</v>
      </c>
      <c r="BH194" s="136">
        <f>IF(U194="sníž. přenesená",N194,0)</f>
        <v>0</v>
      </c>
      <c r="BI194" s="136">
        <f>IF(U194="nulová",N194,0)</f>
        <v>0</v>
      </c>
      <c r="BJ194" s="10" t="s">
        <v>139</v>
      </c>
      <c r="BK194" s="136">
        <f>ROUND(L194*K194,2)</f>
        <v>180.57</v>
      </c>
      <c r="BL194" s="10" t="s">
        <v>192</v>
      </c>
      <c r="BM194" s="10" t="s">
        <v>580</v>
      </c>
    </row>
    <row r="195" spans="2:51" s="138" customFormat="1" ht="16.5" customHeight="1">
      <c r="B195" s="139"/>
      <c r="E195" s="140"/>
      <c r="F195" s="397" t="s">
        <v>581</v>
      </c>
      <c r="G195" s="397"/>
      <c r="H195" s="397"/>
      <c r="I195" s="397"/>
      <c r="K195" s="141">
        <v>9.26</v>
      </c>
      <c r="R195" s="142"/>
      <c r="T195" s="143"/>
      <c r="AA195" s="144"/>
      <c r="AT195" s="140" t="s">
        <v>144</v>
      </c>
      <c r="AU195" s="140" t="s">
        <v>139</v>
      </c>
      <c r="AV195" s="138" t="s">
        <v>139</v>
      </c>
      <c r="AW195" s="138" t="s">
        <v>30</v>
      </c>
      <c r="AX195" s="138" t="s">
        <v>78</v>
      </c>
      <c r="AY195" s="140" t="s">
        <v>133</v>
      </c>
    </row>
    <row r="196" spans="2:65" s="22" customFormat="1" ht="25.5" customHeight="1">
      <c r="B196" s="127"/>
      <c r="C196" s="128" t="s">
        <v>275</v>
      </c>
      <c r="D196" s="128" t="s">
        <v>134</v>
      </c>
      <c r="E196" s="129" t="s">
        <v>582</v>
      </c>
      <c r="F196" s="398" t="s">
        <v>583</v>
      </c>
      <c r="G196" s="398"/>
      <c r="H196" s="398"/>
      <c r="I196" s="398"/>
      <c r="J196" s="130" t="s">
        <v>183</v>
      </c>
      <c r="K196" s="131">
        <v>0.003</v>
      </c>
      <c r="L196" s="399">
        <v>549</v>
      </c>
      <c r="M196" s="399"/>
      <c r="N196" s="399">
        <f>ROUND(L196*K196,2)</f>
        <v>1.65</v>
      </c>
      <c r="O196" s="399"/>
      <c r="P196" s="399"/>
      <c r="Q196" s="399"/>
      <c r="R196" s="132"/>
      <c r="T196" s="133"/>
      <c r="U196" s="30" t="s">
        <v>39</v>
      </c>
      <c r="V196" s="134">
        <v>1.47</v>
      </c>
      <c r="W196" s="134">
        <f>V196*K196</f>
        <v>0.00441</v>
      </c>
      <c r="X196" s="134">
        <v>0</v>
      </c>
      <c r="Y196" s="134">
        <f>X196*K196</f>
        <v>0</v>
      </c>
      <c r="Z196" s="134">
        <v>0</v>
      </c>
      <c r="AA196" s="135">
        <f>Z196*K196</f>
        <v>0</v>
      </c>
      <c r="AR196" s="10" t="s">
        <v>192</v>
      </c>
      <c r="AT196" s="10" t="s">
        <v>134</v>
      </c>
      <c r="AU196" s="10" t="s">
        <v>139</v>
      </c>
      <c r="AY196" s="10" t="s">
        <v>133</v>
      </c>
      <c r="BE196" s="136">
        <f>IF(U196="základní",N196,0)</f>
        <v>0</v>
      </c>
      <c r="BF196" s="136">
        <f>IF(U196="snížená",N196,0)</f>
        <v>1.65</v>
      </c>
      <c r="BG196" s="136">
        <f>IF(U196="zákl. přenesená",N196,0)</f>
        <v>0</v>
      </c>
      <c r="BH196" s="136">
        <f>IF(U196="sníž. přenesená",N196,0)</f>
        <v>0</v>
      </c>
      <c r="BI196" s="136">
        <f>IF(U196="nulová",N196,0)</f>
        <v>0</v>
      </c>
      <c r="BJ196" s="10" t="s">
        <v>139</v>
      </c>
      <c r="BK196" s="136">
        <f>ROUND(L196*K196,2)</f>
        <v>1.65</v>
      </c>
      <c r="BL196" s="10" t="s">
        <v>192</v>
      </c>
      <c r="BM196" s="10" t="s">
        <v>584</v>
      </c>
    </row>
    <row r="197" spans="2:63" s="116" customFormat="1" ht="29.85" customHeight="1">
      <c r="B197" s="117"/>
      <c r="D197" s="126" t="s">
        <v>350</v>
      </c>
      <c r="E197" s="126"/>
      <c r="F197" s="126"/>
      <c r="G197" s="126"/>
      <c r="H197" s="126"/>
      <c r="I197" s="126"/>
      <c r="J197" s="126"/>
      <c r="K197" s="126"/>
      <c r="L197" s="126"/>
      <c r="M197" s="126"/>
      <c r="N197" s="403">
        <f>BK197</f>
        <v>5301.140000000001</v>
      </c>
      <c r="O197" s="403"/>
      <c r="P197" s="403"/>
      <c r="Q197" s="403"/>
      <c r="R197" s="119"/>
      <c r="T197" s="120"/>
      <c r="W197" s="121">
        <f>SUM(W198:W206)</f>
        <v>10.207708</v>
      </c>
      <c r="Y197" s="121">
        <f>SUM(Y198:Y206)</f>
        <v>0.0141484</v>
      </c>
      <c r="AA197" s="122">
        <f>SUM(AA198:AA206)</f>
        <v>0</v>
      </c>
      <c r="AR197" s="123" t="s">
        <v>139</v>
      </c>
      <c r="AT197" s="124" t="s">
        <v>71</v>
      </c>
      <c r="AU197" s="124" t="s">
        <v>78</v>
      </c>
      <c r="AY197" s="123" t="s">
        <v>133</v>
      </c>
      <c r="BK197" s="125">
        <f>SUM(BK198:BK206)</f>
        <v>5301.140000000001</v>
      </c>
    </row>
    <row r="198" spans="2:65" s="22" customFormat="1" ht="25.5" customHeight="1">
      <c r="B198" s="127"/>
      <c r="C198" s="128" t="s">
        <v>279</v>
      </c>
      <c r="D198" s="128" t="s">
        <v>134</v>
      </c>
      <c r="E198" s="129" t="s">
        <v>402</v>
      </c>
      <c r="F198" s="398" t="s">
        <v>403</v>
      </c>
      <c r="G198" s="398"/>
      <c r="H198" s="398"/>
      <c r="I198" s="398"/>
      <c r="J198" s="130" t="s">
        <v>172</v>
      </c>
      <c r="K198" s="131">
        <v>11.41</v>
      </c>
      <c r="L198" s="399">
        <v>266</v>
      </c>
      <c r="M198" s="399"/>
      <c r="N198" s="399">
        <f>ROUND(L198*K198,2)</f>
        <v>3035.06</v>
      </c>
      <c r="O198" s="399"/>
      <c r="P198" s="399"/>
      <c r="Q198" s="399"/>
      <c r="R198" s="132"/>
      <c r="T198" s="133"/>
      <c r="U198" s="30" t="s">
        <v>39</v>
      </c>
      <c r="V198" s="134">
        <v>0.529</v>
      </c>
      <c r="W198" s="134">
        <f>V198*K198</f>
        <v>6.03589</v>
      </c>
      <c r="X198" s="134">
        <v>0.00078</v>
      </c>
      <c r="Y198" s="134">
        <f>X198*K198</f>
        <v>0.0088998</v>
      </c>
      <c r="Z198" s="134">
        <v>0</v>
      </c>
      <c r="AA198" s="135">
        <f>Z198*K198</f>
        <v>0</v>
      </c>
      <c r="AR198" s="10" t="s">
        <v>192</v>
      </c>
      <c r="AT198" s="10" t="s">
        <v>134</v>
      </c>
      <c r="AU198" s="10" t="s">
        <v>139</v>
      </c>
      <c r="AY198" s="10" t="s">
        <v>133</v>
      </c>
      <c r="BE198" s="136">
        <f>IF(U198="základní",N198,0)</f>
        <v>0</v>
      </c>
      <c r="BF198" s="136">
        <f>IF(U198="snížená",N198,0)</f>
        <v>3035.06</v>
      </c>
      <c r="BG198" s="136">
        <f>IF(U198="zákl. přenesená",N198,0)</f>
        <v>0</v>
      </c>
      <c r="BH198" s="136">
        <f>IF(U198="sníž. přenesená",N198,0)</f>
        <v>0</v>
      </c>
      <c r="BI198" s="136">
        <f>IF(U198="nulová",N198,0)</f>
        <v>0</v>
      </c>
      <c r="BJ198" s="10" t="s">
        <v>139</v>
      </c>
      <c r="BK198" s="136">
        <f>ROUND(L198*K198,2)</f>
        <v>3035.06</v>
      </c>
      <c r="BL198" s="10" t="s">
        <v>192</v>
      </c>
      <c r="BM198" s="10" t="s">
        <v>585</v>
      </c>
    </row>
    <row r="199" spans="2:51" s="138" customFormat="1" ht="16.5" customHeight="1">
      <c r="B199" s="139"/>
      <c r="E199" s="140"/>
      <c r="F199" s="397" t="s">
        <v>586</v>
      </c>
      <c r="G199" s="397"/>
      <c r="H199" s="397"/>
      <c r="I199" s="397"/>
      <c r="K199" s="141">
        <v>11.41</v>
      </c>
      <c r="R199" s="142"/>
      <c r="T199" s="143"/>
      <c r="AA199" s="144"/>
      <c r="AT199" s="140" t="s">
        <v>144</v>
      </c>
      <c r="AU199" s="140" t="s">
        <v>139</v>
      </c>
      <c r="AV199" s="138" t="s">
        <v>139</v>
      </c>
      <c r="AW199" s="138" t="s">
        <v>30</v>
      </c>
      <c r="AX199" s="138" t="s">
        <v>78</v>
      </c>
      <c r="AY199" s="140" t="s">
        <v>133</v>
      </c>
    </row>
    <row r="200" spans="2:65" s="22" customFormat="1" ht="38.25" customHeight="1">
      <c r="B200" s="127"/>
      <c r="C200" s="128" t="s">
        <v>200</v>
      </c>
      <c r="D200" s="128" t="s">
        <v>134</v>
      </c>
      <c r="E200" s="129" t="s">
        <v>587</v>
      </c>
      <c r="F200" s="398" t="s">
        <v>588</v>
      </c>
      <c r="G200" s="398"/>
      <c r="H200" s="398"/>
      <c r="I200" s="398"/>
      <c r="J200" s="130" t="s">
        <v>172</v>
      </c>
      <c r="K200" s="131">
        <v>11.41</v>
      </c>
      <c r="L200" s="399">
        <v>52.5</v>
      </c>
      <c r="M200" s="399"/>
      <c r="N200" s="399">
        <f>ROUND(L200*K200,2)</f>
        <v>599.03</v>
      </c>
      <c r="O200" s="399"/>
      <c r="P200" s="399"/>
      <c r="Q200" s="399"/>
      <c r="R200" s="132"/>
      <c r="T200" s="133"/>
      <c r="U200" s="30" t="s">
        <v>39</v>
      </c>
      <c r="V200" s="134">
        <v>0.103</v>
      </c>
      <c r="W200" s="134">
        <f>V200*K200</f>
        <v>1.17523</v>
      </c>
      <c r="X200" s="134">
        <v>5E-05</v>
      </c>
      <c r="Y200" s="134">
        <f>X200*K200</f>
        <v>0.0005705</v>
      </c>
      <c r="Z200" s="134">
        <v>0</v>
      </c>
      <c r="AA200" s="135">
        <f>Z200*K200</f>
        <v>0</v>
      </c>
      <c r="AR200" s="10" t="s">
        <v>192</v>
      </c>
      <c r="AT200" s="10" t="s">
        <v>134</v>
      </c>
      <c r="AU200" s="10" t="s">
        <v>139</v>
      </c>
      <c r="AY200" s="10" t="s">
        <v>133</v>
      </c>
      <c r="BE200" s="136">
        <f>IF(U200="základní",N200,0)</f>
        <v>0</v>
      </c>
      <c r="BF200" s="136">
        <f>IF(U200="snížená",N200,0)</f>
        <v>599.03</v>
      </c>
      <c r="BG200" s="136">
        <f>IF(U200="zákl. přenesená",N200,0)</f>
        <v>0</v>
      </c>
      <c r="BH200" s="136">
        <f>IF(U200="sníž. přenesená",N200,0)</f>
        <v>0</v>
      </c>
      <c r="BI200" s="136">
        <f>IF(U200="nulová",N200,0)</f>
        <v>0</v>
      </c>
      <c r="BJ200" s="10" t="s">
        <v>139</v>
      </c>
      <c r="BK200" s="136">
        <f>ROUND(L200*K200,2)</f>
        <v>599.03</v>
      </c>
      <c r="BL200" s="10" t="s">
        <v>192</v>
      </c>
      <c r="BM200" s="10" t="s">
        <v>589</v>
      </c>
    </row>
    <row r="201" spans="2:51" s="138" customFormat="1" ht="16.5" customHeight="1">
      <c r="B201" s="139"/>
      <c r="E201" s="140"/>
      <c r="F201" s="397" t="s">
        <v>586</v>
      </c>
      <c r="G201" s="397"/>
      <c r="H201" s="397"/>
      <c r="I201" s="397"/>
      <c r="K201" s="141">
        <v>11.41</v>
      </c>
      <c r="R201" s="142"/>
      <c r="T201" s="143"/>
      <c r="AA201" s="144"/>
      <c r="AT201" s="140" t="s">
        <v>144</v>
      </c>
      <c r="AU201" s="140" t="s">
        <v>139</v>
      </c>
      <c r="AV201" s="138" t="s">
        <v>139</v>
      </c>
      <c r="AW201" s="138" t="s">
        <v>30</v>
      </c>
      <c r="AX201" s="138" t="s">
        <v>78</v>
      </c>
      <c r="AY201" s="140" t="s">
        <v>133</v>
      </c>
    </row>
    <row r="202" spans="2:65" s="22" customFormat="1" ht="25.5" customHeight="1">
      <c r="B202" s="127"/>
      <c r="C202" s="128" t="s">
        <v>288</v>
      </c>
      <c r="D202" s="128" t="s">
        <v>134</v>
      </c>
      <c r="E202" s="129" t="s">
        <v>405</v>
      </c>
      <c r="F202" s="398" t="s">
        <v>406</v>
      </c>
      <c r="G202" s="398"/>
      <c r="H202" s="398"/>
      <c r="I202" s="398"/>
      <c r="J202" s="130" t="s">
        <v>172</v>
      </c>
      <c r="K202" s="131">
        <v>11.41</v>
      </c>
      <c r="L202" s="399">
        <v>110</v>
      </c>
      <c r="M202" s="399"/>
      <c r="N202" s="399">
        <f>ROUND(L202*K202,2)</f>
        <v>1255.1</v>
      </c>
      <c r="O202" s="399"/>
      <c r="P202" s="399"/>
      <c r="Q202" s="399"/>
      <c r="R202" s="132"/>
      <c r="T202" s="133"/>
      <c r="U202" s="30" t="s">
        <v>39</v>
      </c>
      <c r="V202" s="134">
        <v>0.179</v>
      </c>
      <c r="W202" s="134">
        <f>V202*K202</f>
        <v>2.04239</v>
      </c>
      <c r="X202" s="134">
        <v>0.0004</v>
      </c>
      <c r="Y202" s="134">
        <f>X202*K202</f>
        <v>0.004564</v>
      </c>
      <c r="Z202" s="134">
        <v>0</v>
      </c>
      <c r="AA202" s="135">
        <f>Z202*K202</f>
        <v>0</v>
      </c>
      <c r="AR202" s="10" t="s">
        <v>192</v>
      </c>
      <c r="AT202" s="10" t="s">
        <v>134</v>
      </c>
      <c r="AU202" s="10" t="s">
        <v>139</v>
      </c>
      <c r="AY202" s="10" t="s">
        <v>133</v>
      </c>
      <c r="BE202" s="136">
        <f>IF(U202="základní",N202,0)</f>
        <v>0</v>
      </c>
      <c r="BF202" s="136">
        <f>IF(U202="snížená",N202,0)</f>
        <v>1255.1</v>
      </c>
      <c r="BG202" s="136">
        <f>IF(U202="zákl. přenesená",N202,0)</f>
        <v>0</v>
      </c>
      <c r="BH202" s="136">
        <f>IF(U202="sníž. přenesená",N202,0)</f>
        <v>0</v>
      </c>
      <c r="BI202" s="136">
        <f>IF(U202="nulová",N202,0)</f>
        <v>0</v>
      </c>
      <c r="BJ202" s="10" t="s">
        <v>139</v>
      </c>
      <c r="BK202" s="136">
        <f>ROUND(L202*K202,2)</f>
        <v>1255.1</v>
      </c>
      <c r="BL202" s="10" t="s">
        <v>192</v>
      </c>
      <c r="BM202" s="10" t="s">
        <v>590</v>
      </c>
    </row>
    <row r="203" spans="2:51" s="138" customFormat="1" ht="16.5" customHeight="1">
      <c r="B203" s="139"/>
      <c r="E203" s="140"/>
      <c r="F203" s="397" t="s">
        <v>591</v>
      </c>
      <c r="G203" s="397"/>
      <c r="H203" s="397"/>
      <c r="I203" s="397"/>
      <c r="K203" s="141">
        <v>11.41</v>
      </c>
      <c r="R203" s="142"/>
      <c r="T203" s="143"/>
      <c r="AA203" s="144"/>
      <c r="AT203" s="140" t="s">
        <v>144</v>
      </c>
      <c r="AU203" s="140" t="s">
        <v>139</v>
      </c>
      <c r="AV203" s="138" t="s">
        <v>139</v>
      </c>
      <c r="AW203" s="138" t="s">
        <v>30</v>
      </c>
      <c r="AX203" s="138" t="s">
        <v>78</v>
      </c>
      <c r="AY203" s="140" t="s">
        <v>133</v>
      </c>
    </row>
    <row r="204" spans="2:65" s="22" customFormat="1" ht="25.5" customHeight="1">
      <c r="B204" s="127"/>
      <c r="C204" s="128" t="s">
        <v>292</v>
      </c>
      <c r="D204" s="128" t="s">
        <v>134</v>
      </c>
      <c r="E204" s="129" t="s">
        <v>408</v>
      </c>
      <c r="F204" s="398" t="s">
        <v>409</v>
      </c>
      <c r="G204" s="398"/>
      <c r="H204" s="398"/>
      <c r="I204" s="398"/>
      <c r="J204" s="130" t="s">
        <v>172</v>
      </c>
      <c r="K204" s="131">
        <v>11.41</v>
      </c>
      <c r="L204" s="399">
        <v>35.5</v>
      </c>
      <c r="M204" s="399"/>
      <c r="N204" s="399">
        <f>ROUND(L204*K204,2)</f>
        <v>405.06</v>
      </c>
      <c r="O204" s="399"/>
      <c r="P204" s="399"/>
      <c r="Q204" s="399"/>
      <c r="R204" s="132"/>
      <c r="T204" s="133"/>
      <c r="U204" s="30" t="s">
        <v>39</v>
      </c>
      <c r="V204" s="134">
        <v>0.082</v>
      </c>
      <c r="W204" s="134">
        <f>V204*K204</f>
        <v>0.93562</v>
      </c>
      <c r="X204" s="134">
        <v>1E-05</v>
      </c>
      <c r="Y204" s="134">
        <f>X204*K204</f>
        <v>0.00011410000000000001</v>
      </c>
      <c r="Z204" s="134">
        <v>0</v>
      </c>
      <c r="AA204" s="135">
        <f>Z204*K204</f>
        <v>0</v>
      </c>
      <c r="AR204" s="10" t="s">
        <v>192</v>
      </c>
      <c r="AT204" s="10" t="s">
        <v>134</v>
      </c>
      <c r="AU204" s="10" t="s">
        <v>139</v>
      </c>
      <c r="AY204" s="10" t="s">
        <v>133</v>
      </c>
      <c r="BE204" s="136">
        <f>IF(U204="základní",N204,0)</f>
        <v>0</v>
      </c>
      <c r="BF204" s="136">
        <f>IF(U204="snížená",N204,0)</f>
        <v>405.06</v>
      </c>
      <c r="BG204" s="136">
        <f>IF(U204="zákl. přenesená",N204,0)</f>
        <v>0</v>
      </c>
      <c r="BH204" s="136">
        <f>IF(U204="sníž. přenesená",N204,0)</f>
        <v>0</v>
      </c>
      <c r="BI204" s="136">
        <f>IF(U204="nulová",N204,0)</f>
        <v>0</v>
      </c>
      <c r="BJ204" s="10" t="s">
        <v>139</v>
      </c>
      <c r="BK204" s="136">
        <f>ROUND(L204*K204,2)</f>
        <v>405.06</v>
      </c>
      <c r="BL204" s="10" t="s">
        <v>192</v>
      </c>
      <c r="BM204" s="10" t="s">
        <v>592</v>
      </c>
    </row>
    <row r="205" spans="2:51" s="138" customFormat="1" ht="16.5" customHeight="1">
      <c r="B205" s="139"/>
      <c r="E205" s="140"/>
      <c r="F205" s="397" t="s">
        <v>591</v>
      </c>
      <c r="G205" s="397"/>
      <c r="H205" s="397"/>
      <c r="I205" s="397"/>
      <c r="K205" s="141">
        <v>11.41</v>
      </c>
      <c r="R205" s="142"/>
      <c r="T205" s="143"/>
      <c r="AA205" s="144"/>
      <c r="AT205" s="140" t="s">
        <v>144</v>
      </c>
      <c r="AU205" s="140" t="s">
        <v>139</v>
      </c>
      <c r="AV205" s="138" t="s">
        <v>139</v>
      </c>
      <c r="AW205" s="138" t="s">
        <v>30</v>
      </c>
      <c r="AX205" s="138" t="s">
        <v>78</v>
      </c>
      <c r="AY205" s="140" t="s">
        <v>133</v>
      </c>
    </row>
    <row r="206" spans="2:65" s="22" customFormat="1" ht="25.5" customHeight="1">
      <c r="B206" s="127"/>
      <c r="C206" s="128" t="s">
        <v>297</v>
      </c>
      <c r="D206" s="128" t="s">
        <v>134</v>
      </c>
      <c r="E206" s="129" t="s">
        <v>411</v>
      </c>
      <c r="F206" s="398" t="s">
        <v>412</v>
      </c>
      <c r="G206" s="398"/>
      <c r="H206" s="398"/>
      <c r="I206" s="398"/>
      <c r="J206" s="130" t="s">
        <v>183</v>
      </c>
      <c r="K206" s="131">
        <v>0.014</v>
      </c>
      <c r="L206" s="399">
        <v>492</v>
      </c>
      <c r="M206" s="399"/>
      <c r="N206" s="399">
        <f>ROUND(L206*K206,2)</f>
        <v>6.89</v>
      </c>
      <c r="O206" s="399"/>
      <c r="P206" s="399"/>
      <c r="Q206" s="399"/>
      <c r="R206" s="132"/>
      <c r="T206" s="133"/>
      <c r="U206" s="30" t="s">
        <v>39</v>
      </c>
      <c r="V206" s="134">
        <v>1.327</v>
      </c>
      <c r="W206" s="134">
        <f>V206*K206</f>
        <v>0.018578</v>
      </c>
      <c r="X206" s="134">
        <v>0</v>
      </c>
      <c r="Y206" s="134">
        <f>X206*K206</f>
        <v>0</v>
      </c>
      <c r="Z206" s="134">
        <v>0</v>
      </c>
      <c r="AA206" s="135">
        <f>Z206*K206</f>
        <v>0</v>
      </c>
      <c r="AR206" s="10" t="s">
        <v>192</v>
      </c>
      <c r="AT206" s="10" t="s">
        <v>134</v>
      </c>
      <c r="AU206" s="10" t="s">
        <v>139</v>
      </c>
      <c r="AY206" s="10" t="s">
        <v>133</v>
      </c>
      <c r="BE206" s="136">
        <f>IF(U206="základní",N206,0)</f>
        <v>0</v>
      </c>
      <c r="BF206" s="136">
        <f>IF(U206="snížená",N206,0)</f>
        <v>6.89</v>
      </c>
      <c r="BG206" s="136">
        <f>IF(U206="zákl. přenesená",N206,0)</f>
        <v>0</v>
      </c>
      <c r="BH206" s="136">
        <f>IF(U206="sníž. přenesená",N206,0)</f>
        <v>0</v>
      </c>
      <c r="BI206" s="136">
        <f>IF(U206="nulová",N206,0)</f>
        <v>0</v>
      </c>
      <c r="BJ206" s="10" t="s">
        <v>139</v>
      </c>
      <c r="BK206" s="136">
        <f>ROUND(L206*K206,2)</f>
        <v>6.89</v>
      </c>
      <c r="BL206" s="10" t="s">
        <v>192</v>
      </c>
      <c r="BM206" s="10" t="s">
        <v>593</v>
      </c>
    </row>
    <row r="207" spans="2:63" s="116" customFormat="1" ht="29.85" customHeight="1">
      <c r="B207" s="117"/>
      <c r="D207" s="126" t="s">
        <v>496</v>
      </c>
      <c r="E207" s="126"/>
      <c r="F207" s="126"/>
      <c r="G207" s="126"/>
      <c r="H207" s="126"/>
      <c r="I207" s="126"/>
      <c r="J207" s="126"/>
      <c r="K207" s="126"/>
      <c r="L207" s="126"/>
      <c r="M207" s="126"/>
      <c r="N207" s="403">
        <f>BK207</f>
        <v>720.57</v>
      </c>
      <c r="O207" s="403"/>
      <c r="P207" s="403"/>
      <c r="Q207" s="403"/>
      <c r="R207" s="119"/>
      <c r="T207" s="120"/>
      <c r="W207" s="121">
        <f>SUM(W208:W209)</f>
        <v>0.17751699999999998</v>
      </c>
      <c r="Y207" s="121">
        <f>SUM(Y208:Y209)</f>
        <v>0.00109</v>
      </c>
      <c r="AA207" s="122">
        <f>SUM(AA208:AA209)</f>
        <v>0</v>
      </c>
      <c r="AR207" s="123" t="s">
        <v>139</v>
      </c>
      <c r="AT207" s="124" t="s">
        <v>71</v>
      </c>
      <c r="AU207" s="124" t="s">
        <v>78</v>
      </c>
      <c r="AY207" s="123" t="s">
        <v>133</v>
      </c>
      <c r="BK207" s="125">
        <f>SUM(BK208:BK209)</f>
        <v>720.57</v>
      </c>
    </row>
    <row r="208" spans="2:65" s="22" customFormat="1" ht="16.5" customHeight="1">
      <c r="B208" s="127"/>
      <c r="C208" s="128" t="s">
        <v>301</v>
      </c>
      <c r="D208" s="128" t="s">
        <v>134</v>
      </c>
      <c r="E208" s="129" t="s">
        <v>594</v>
      </c>
      <c r="F208" s="398" t="s">
        <v>595</v>
      </c>
      <c r="G208" s="398"/>
      <c r="H208" s="398"/>
      <c r="I208" s="398"/>
      <c r="J208" s="130" t="s">
        <v>234</v>
      </c>
      <c r="K208" s="131">
        <v>1</v>
      </c>
      <c r="L208" s="399">
        <v>720</v>
      </c>
      <c r="M208" s="399"/>
      <c r="N208" s="399">
        <f>ROUND(L208*K208,2)</f>
        <v>720</v>
      </c>
      <c r="O208" s="399"/>
      <c r="P208" s="399"/>
      <c r="Q208" s="399"/>
      <c r="R208" s="132"/>
      <c r="T208" s="133"/>
      <c r="U208" s="30" t="s">
        <v>39</v>
      </c>
      <c r="V208" s="134">
        <v>0.176</v>
      </c>
      <c r="W208" s="134">
        <f>V208*K208</f>
        <v>0.176</v>
      </c>
      <c r="X208" s="134">
        <v>0.00109</v>
      </c>
      <c r="Y208" s="134">
        <f>X208*K208</f>
        <v>0.00109</v>
      </c>
      <c r="Z208" s="134">
        <v>0</v>
      </c>
      <c r="AA208" s="135">
        <f>Z208*K208</f>
        <v>0</v>
      </c>
      <c r="AR208" s="10" t="s">
        <v>192</v>
      </c>
      <c r="AT208" s="10" t="s">
        <v>134</v>
      </c>
      <c r="AU208" s="10" t="s">
        <v>139</v>
      </c>
      <c r="AY208" s="10" t="s">
        <v>133</v>
      </c>
      <c r="BE208" s="136">
        <f>IF(U208="základní",N208,0)</f>
        <v>0</v>
      </c>
      <c r="BF208" s="136">
        <f>IF(U208="snížená",N208,0)</f>
        <v>720</v>
      </c>
      <c r="BG208" s="136">
        <f>IF(U208="zákl. přenesená",N208,0)</f>
        <v>0</v>
      </c>
      <c r="BH208" s="136">
        <f>IF(U208="sníž. přenesená",N208,0)</f>
        <v>0</v>
      </c>
      <c r="BI208" s="136">
        <f>IF(U208="nulová",N208,0)</f>
        <v>0</v>
      </c>
      <c r="BJ208" s="10" t="s">
        <v>139</v>
      </c>
      <c r="BK208" s="136">
        <f>ROUND(L208*K208,2)</f>
        <v>720</v>
      </c>
      <c r="BL208" s="10" t="s">
        <v>192</v>
      </c>
      <c r="BM208" s="10" t="s">
        <v>596</v>
      </c>
    </row>
    <row r="209" spans="2:65" s="22" customFormat="1" ht="25.5" customHeight="1">
      <c r="B209" s="127"/>
      <c r="C209" s="128" t="s">
        <v>306</v>
      </c>
      <c r="D209" s="128" t="s">
        <v>134</v>
      </c>
      <c r="E209" s="129" t="s">
        <v>597</v>
      </c>
      <c r="F209" s="398" t="s">
        <v>598</v>
      </c>
      <c r="G209" s="398"/>
      <c r="H209" s="398"/>
      <c r="I209" s="398"/>
      <c r="J209" s="130" t="s">
        <v>183</v>
      </c>
      <c r="K209" s="131">
        <v>0.001</v>
      </c>
      <c r="L209" s="399">
        <v>574</v>
      </c>
      <c r="M209" s="399"/>
      <c r="N209" s="399">
        <f>ROUND(L209*K209,2)</f>
        <v>0.57</v>
      </c>
      <c r="O209" s="399"/>
      <c r="P209" s="399"/>
      <c r="Q209" s="399"/>
      <c r="R209" s="132"/>
      <c r="T209" s="133"/>
      <c r="U209" s="30" t="s">
        <v>39</v>
      </c>
      <c r="V209" s="134">
        <v>1.517</v>
      </c>
      <c r="W209" s="134">
        <f>V209*K209</f>
        <v>0.001517</v>
      </c>
      <c r="X209" s="134">
        <v>0</v>
      </c>
      <c r="Y209" s="134">
        <f>X209*K209</f>
        <v>0</v>
      </c>
      <c r="Z209" s="134">
        <v>0</v>
      </c>
      <c r="AA209" s="135">
        <f>Z209*K209</f>
        <v>0</v>
      </c>
      <c r="AR209" s="10" t="s">
        <v>192</v>
      </c>
      <c r="AT209" s="10" t="s">
        <v>134</v>
      </c>
      <c r="AU209" s="10" t="s">
        <v>139</v>
      </c>
      <c r="AY209" s="10" t="s">
        <v>133</v>
      </c>
      <c r="BE209" s="136">
        <f>IF(U209="základní",N209,0)</f>
        <v>0</v>
      </c>
      <c r="BF209" s="136">
        <f>IF(U209="snížená",N209,0)</f>
        <v>0.57</v>
      </c>
      <c r="BG209" s="136">
        <f>IF(U209="zákl. přenesená",N209,0)</f>
        <v>0</v>
      </c>
      <c r="BH209" s="136">
        <f>IF(U209="sníž. přenesená",N209,0)</f>
        <v>0</v>
      </c>
      <c r="BI209" s="136">
        <f>IF(U209="nulová",N209,0)</f>
        <v>0</v>
      </c>
      <c r="BJ209" s="10" t="s">
        <v>139</v>
      </c>
      <c r="BK209" s="136">
        <f>ROUND(L209*K209,2)</f>
        <v>0.57</v>
      </c>
      <c r="BL209" s="10" t="s">
        <v>192</v>
      </c>
      <c r="BM209" s="10" t="s">
        <v>599</v>
      </c>
    </row>
    <row r="210" spans="2:63" s="116" customFormat="1" ht="29.85" customHeight="1">
      <c r="B210" s="117"/>
      <c r="D210" s="126" t="s">
        <v>351</v>
      </c>
      <c r="E210" s="126"/>
      <c r="F210" s="126"/>
      <c r="G210" s="126"/>
      <c r="H210" s="126"/>
      <c r="I210" s="126"/>
      <c r="J210" s="126"/>
      <c r="K210" s="126"/>
      <c r="L210" s="126"/>
      <c r="M210" s="126"/>
      <c r="N210" s="403">
        <f>BK210</f>
        <v>505.87</v>
      </c>
      <c r="O210" s="403"/>
      <c r="P210" s="403"/>
      <c r="Q210" s="403"/>
      <c r="R210" s="119"/>
      <c r="T210" s="120"/>
      <c r="W210" s="121">
        <f>SUM(W211:W212)</f>
        <v>1.5182</v>
      </c>
      <c r="Y210" s="121">
        <f>SUM(Y211:Y212)</f>
        <v>0</v>
      </c>
      <c r="AA210" s="122">
        <f>SUM(AA211:AA212)</f>
        <v>0</v>
      </c>
      <c r="AR210" s="123" t="s">
        <v>139</v>
      </c>
      <c r="AT210" s="124" t="s">
        <v>71</v>
      </c>
      <c r="AU210" s="124" t="s">
        <v>78</v>
      </c>
      <c r="AY210" s="123" t="s">
        <v>133</v>
      </c>
      <c r="BK210" s="125">
        <f>SUM(BK211:BK212)</f>
        <v>505.87</v>
      </c>
    </row>
    <row r="211" spans="2:65" s="22" customFormat="1" ht="25.5" customHeight="1">
      <c r="B211" s="127"/>
      <c r="C211" s="128" t="s">
        <v>310</v>
      </c>
      <c r="D211" s="128" t="s">
        <v>134</v>
      </c>
      <c r="E211" s="129" t="s">
        <v>600</v>
      </c>
      <c r="F211" s="398" t="s">
        <v>601</v>
      </c>
      <c r="G211" s="398"/>
      <c r="H211" s="398"/>
      <c r="I211" s="398"/>
      <c r="J211" s="130" t="s">
        <v>172</v>
      </c>
      <c r="K211" s="131">
        <v>5.9</v>
      </c>
      <c r="L211" s="399">
        <v>39.3</v>
      </c>
      <c r="M211" s="399"/>
      <c r="N211" s="399">
        <f>ROUND(L211*K211,2)</f>
        <v>231.87</v>
      </c>
      <c r="O211" s="399"/>
      <c r="P211" s="399"/>
      <c r="Q211" s="399"/>
      <c r="R211" s="132"/>
      <c r="T211" s="133"/>
      <c r="U211" s="30" t="s">
        <v>39</v>
      </c>
      <c r="V211" s="134">
        <v>0.118</v>
      </c>
      <c r="W211" s="134">
        <f>V211*K211</f>
        <v>0.6962</v>
      </c>
      <c r="X211" s="134">
        <v>0</v>
      </c>
      <c r="Y211" s="134">
        <f>X211*K211</f>
        <v>0</v>
      </c>
      <c r="Z211" s="134">
        <v>0</v>
      </c>
      <c r="AA211" s="135">
        <f>Z211*K211</f>
        <v>0</v>
      </c>
      <c r="AR211" s="10" t="s">
        <v>192</v>
      </c>
      <c r="AT211" s="10" t="s">
        <v>134</v>
      </c>
      <c r="AU211" s="10" t="s">
        <v>139</v>
      </c>
      <c r="AY211" s="10" t="s">
        <v>133</v>
      </c>
      <c r="BE211" s="136">
        <f>IF(U211="základní",N211,0)</f>
        <v>0</v>
      </c>
      <c r="BF211" s="136">
        <f>IF(U211="snížená",N211,0)</f>
        <v>231.87</v>
      </c>
      <c r="BG211" s="136">
        <f>IF(U211="zákl. přenesená",N211,0)</f>
        <v>0</v>
      </c>
      <c r="BH211" s="136">
        <f>IF(U211="sníž. přenesená",N211,0)</f>
        <v>0</v>
      </c>
      <c r="BI211" s="136">
        <f>IF(U211="nulová",N211,0)</f>
        <v>0</v>
      </c>
      <c r="BJ211" s="10" t="s">
        <v>139</v>
      </c>
      <c r="BK211" s="136">
        <f>ROUND(L211*K211,2)</f>
        <v>231.87</v>
      </c>
      <c r="BL211" s="10" t="s">
        <v>192</v>
      </c>
      <c r="BM211" s="10" t="s">
        <v>602</v>
      </c>
    </row>
    <row r="212" spans="2:65" s="22" customFormat="1" ht="16.5" customHeight="1">
      <c r="B212" s="127"/>
      <c r="C212" s="128" t="s">
        <v>314</v>
      </c>
      <c r="D212" s="128" t="s">
        <v>134</v>
      </c>
      <c r="E212" s="129" t="s">
        <v>603</v>
      </c>
      <c r="F212" s="398" t="s">
        <v>604</v>
      </c>
      <c r="G212" s="398"/>
      <c r="H212" s="398"/>
      <c r="I212" s="398"/>
      <c r="J212" s="130" t="s">
        <v>234</v>
      </c>
      <c r="K212" s="131">
        <v>1</v>
      </c>
      <c r="L212" s="399">
        <v>274</v>
      </c>
      <c r="M212" s="399"/>
      <c r="N212" s="399">
        <f>ROUND(L212*K212,2)</f>
        <v>274</v>
      </c>
      <c r="O212" s="399"/>
      <c r="P212" s="399"/>
      <c r="Q212" s="399"/>
      <c r="R212" s="132"/>
      <c r="T212" s="133"/>
      <c r="U212" s="30" t="s">
        <v>39</v>
      </c>
      <c r="V212" s="134">
        <v>0.822</v>
      </c>
      <c r="W212" s="134">
        <f>V212*K212</f>
        <v>0.822</v>
      </c>
      <c r="X212" s="134">
        <v>0</v>
      </c>
      <c r="Y212" s="134">
        <f>X212*K212</f>
        <v>0</v>
      </c>
      <c r="Z212" s="134">
        <v>0</v>
      </c>
      <c r="AA212" s="135">
        <f>Z212*K212</f>
        <v>0</v>
      </c>
      <c r="AR212" s="10" t="s">
        <v>192</v>
      </c>
      <c r="AT212" s="10" t="s">
        <v>134</v>
      </c>
      <c r="AU212" s="10" t="s">
        <v>139</v>
      </c>
      <c r="AY212" s="10" t="s">
        <v>133</v>
      </c>
      <c r="BE212" s="136">
        <f>IF(U212="základní",N212,0)</f>
        <v>0</v>
      </c>
      <c r="BF212" s="136">
        <f>IF(U212="snížená",N212,0)</f>
        <v>274</v>
      </c>
      <c r="BG212" s="136">
        <f>IF(U212="zákl. přenesená",N212,0)</f>
        <v>0</v>
      </c>
      <c r="BH212" s="136">
        <f>IF(U212="sníž. přenesená",N212,0)</f>
        <v>0</v>
      </c>
      <c r="BI212" s="136">
        <f>IF(U212="nulová",N212,0)</f>
        <v>0</v>
      </c>
      <c r="BJ212" s="10" t="s">
        <v>139</v>
      </c>
      <c r="BK212" s="136">
        <f>ROUND(L212*K212,2)</f>
        <v>274</v>
      </c>
      <c r="BL212" s="10" t="s">
        <v>192</v>
      </c>
      <c r="BM212" s="10" t="s">
        <v>605</v>
      </c>
    </row>
    <row r="213" spans="2:63" s="116" customFormat="1" ht="29.85" customHeight="1">
      <c r="B213" s="117"/>
      <c r="D213" s="126" t="s">
        <v>497</v>
      </c>
      <c r="E213" s="126"/>
      <c r="F213" s="126"/>
      <c r="G213" s="126"/>
      <c r="H213" s="126"/>
      <c r="I213" s="126"/>
      <c r="J213" s="126"/>
      <c r="K213" s="126"/>
      <c r="L213" s="126"/>
      <c r="M213" s="126"/>
      <c r="N213" s="403">
        <f>BK213</f>
        <v>7338.06</v>
      </c>
      <c r="O213" s="403"/>
      <c r="P213" s="403"/>
      <c r="Q213" s="403"/>
      <c r="R213" s="119"/>
      <c r="T213" s="120"/>
      <c r="W213" s="121">
        <f>SUM(W214:W236)</f>
        <v>11.653078000000002</v>
      </c>
      <c r="Y213" s="121">
        <f>SUM(Y214:Y236)</f>
        <v>0.10684197999999999</v>
      </c>
      <c r="AA213" s="122">
        <f>SUM(AA214:AA236)</f>
        <v>0</v>
      </c>
      <c r="AR213" s="123" t="s">
        <v>139</v>
      </c>
      <c r="AT213" s="124" t="s">
        <v>71</v>
      </c>
      <c r="AU213" s="124" t="s">
        <v>78</v>
      </c>
      <c r="AY213" s="123" t="s">
        <v>133</v>
      </c>
      <c r="BK213" s="125">
        <f>SUM(BK214:BK236)</f>
        <v>7338.06</v>
      </c>
    </row>
    <row r="214" spans="2:65" s="22" customFormat="1" ht="25.5" customHeight="1">
      <c r="B214" s="127"/>
      <c r="C214" s="128" t="s">
        <v>470</v>
      </c>
      <c r="D214" s="128" t="s">
        <v>134</v>
      </c>
      <c r="E214" s="129" t="s">
        <v>606</v>
      </c>
      <c r="F214" s="398" t="s">
        <v>607</v>
      </c>
      <c r="G214" s="398"/>
      <c r="H214" s="398"/>
      <c r="I214" s="398"/>
      <c r="J214" s="130" t="s">
        <v>137</v>
      </c>
      <c r="K214" s="131">
        <v>2.3</v>
      </c>
      <c r="L214" s="399">
        <v>475</v>
      </c>
      <c r="M214" s="399"/>
      <c r="N214" s="399">
        <f>ROUND(L214*K214,2)</f>
        <v>1092.5</v>
      </c>
      <c r="O214" s="399"/>
      <c r="P214" s="399"/>
      <c r="Q214" s="399"/>
      <c r="R214" s="132"/>
      <c r="T214" s="133"/>
      <c r="U214" s="30" t="s">
        <v>39</v>
      </c>
      <c r="V214" s="134">
        <v>0.699</v>
      </c>
      <c r="W214" s="134">
        <f>V214*K214</f>
        <v>1.6076999999999997</v>
      </c>
      <c r="X214" s="134">
        <v>0.01206</v>
      </c>
      <c r="Y214" s="134">
        <f>X214*K214</f>
        <v>0.027737999999999995</v>
      </c>
      <c r="Z214" s="134">
        <v>0</v>
      </c>
      <c r="AA214" s="135">
        <f>Z214*K214</f>
        <v>0</v>
      </c>
      <c r="AR214" s="10" t="s">
        <v>192</v>
      </c>
      <c r="AT214" s="10" t="s">
        <v>134</v>
      </c>
      <c r="AU214" s="10" t="s">
        <v>139</v>
      </c>
      <c r="AY214" s="10" t="s">
        <v>133</v>
      </c>
      <c r="BE214" s="136">
        <f>IF(U214="základní",N214,0)</f>
        <v>0</v>
      </c>
      <c r="BF214" s="136">
        <f>IF(U214="snížená",N214,0)</f>
        <v>1092.5</v>
      </c>
      <c r="BG214" s="136">
        <f>IF(U214="zákl. přenesená",N214,0)</f>
        <v>0</v>
      </c>
      <c r="BH214" s="136">
        <f>IF(U214="sníž. přenesená",N214,0)</f>
        <v>0</v>
      </c>
      <c r="BI214" s="136">
        <f>IF(U214="nulová",N214,0)</f>
        <v>0</v>
      </c>
      <c r="BJ214" s="10" t="s">
        <v>139</v>
      </c>
      <c r="BK214" s="136">
        <f>ROUND(L214*K214,2)</f>
        <v>1092.5</v>
      </c>
      <c r="BL214" s="10" t="s">
        <v>192</v>
      </c>
      <c r="BM214" s="10" t="s">
        <v>608</v>
      </c>
    </row>
    <row r="215" spans="2:51" s="138" customFormat="1" ht="16.5" customHeight="1">
      <c r="B215" s="139"/>
      <c r="E215" s="140"/>
      <c r="F215" s="397" t="s">
        <v>609</v>
      </c>
      <c r="G215" s="397"/>
      <c r="H215" s="397"/>
      <c r="I215" s="397"/>
      <c r="K215" s="141">
        <v>1.2</v>
      </c>
      <c r="R215" s="142"/>
      <c r="T215" s="143"/>
      <c r="AA215" s="144"/>
      <c r="AT215" s="140" t="s">
        <v>144</v>
      </c>
      <c r="AU215" s="140" t="s">
        <v>139</v>
      </c>
      <c r="AV215" s="138" t="s">
        <v>139</v>
      </c>
      <c r="AW215" s="138" t="s">
        <v>30</v>
      </c>
      <c r="AX215" s="138" t="s">
        <v>72</v>
      </c>
      <c r="AY215" s="140" t="s">
        <v>133</v>
      </c>
    </row>
    <row r="216" spans="2:51" s="138" customFormat="1" ht="25.5" customHeight="1">
      <c r="B216" s="139"/>
      <c r="E216" s="140"/>
      <c r="F216" s="400" t="s">
        <v>610</v>
      </c>
      <c r="G216" s="400"/>
      <c r="H216" s="400"/>
      <c r="I216" s="400"/>
      <c r="K216" s="141">
        <v>1.1</v>
      </c>
      <c r="R216" s="142"/>
      <c r="T216" s="143"/>
      <c r="AA216" s="144"/>
      <c r="AT216" s="140" t="s">
        <v>144</v>
      </c>
      <c r="AU216" s="140" t="s">
        <v>139</v>
      </c>
      <c r="AV216" s="138" t="s">
        <v>139</v>
      </c>
      <c r="AW216" s="138" t="s">
        <v>30</v>
      </c>
      <c r="AX216" s="138" t="s">
        <v>72</v>
      </c>
      <c r="AY216" s="140" t="s">
        <v>133</v>
      </c>
    </row>
    <row r="217" spans="2:51" s="149" customFormat="1" ht="16.5" customHeight="1">
      <c r="B217" s="150"/>
      <c r="E217" s="151"/>
      <c r="F217" s="401" t="s">
        <v>196</v>
      </c>
      <c r="G217" s="401"/>
      <c r="H217" s="401"/>
      <c r="I217" s="401"/>
      <c r="K217" s="152">
        <v>2.3</v>
      </c>
      <c r="R217" s="153"/>
      <c r="T217" s="154"/>
      <c r="AA217" s="155"/>
      <c r="AT217" s="151" t="s">
        <v>144</v>
      </c>
      <c r="AU217" s="151" t="s">
        <v>139</v>
      </c>
      <c r="AV217" s="149" t="s">
        <v>138</v>
      </c>
      <c r="AW217" s="149" t="s">
        <v>30</v>
      </c>
      <c r="AX217" s="149" t="s">
        <v>78</v>
      </c>
      <c r="AY217" s="151" t="s">
        <v>133</v>
      </c>
    </row>
    <row r="218" spans="2:65" s="22" customFormat="1" ht="25.5" customHeight="1">
      <c r="B218" s="127"/>
      <c r="C218" s="128" t="s">
        <v>472</v>
      </c>
      <c r="D218" s="128" t="s">
        <v>134</v>
      </c>
      <c r="E218" s="129" t="s">
        <v>611</v>
      </c>
      <c r="F218" s="398" t="s">
        <v>612</v>
      </c>
      <c r="G218" s="398"/>
      <c r="H218" s="398"/>
      <c r="I218" s="398"/>
      <c r="J218" s="130" t="s">
        <v>137</v>
      </c>
      <c r="K218" s="131">
        <v>2.3</v>
      </c>
      <c r="L218" s="399">
        <v>22.4</v>
      </c>
      <c r="M218" s="399"/>
      <c r="N218" s="399">
        <f>ROUND(L218*K218,2)</f>
        <v>51.52</v>
      </c>
      <c r="O218" s="399"/>
      <c r="P218" s="399"/>
      <c r="Q218" s="399"/>
      <c r="R218" s="132"/>
      <c r="T218" s="133"/>
      <c r="U218" s="30" t="s">
        <v>39</v>
      </c>
      <c r="V218" s="134">
        <v>0.032</v>
      </c>
      <c r="W218" s="134">
        <f>V218*K218</f>
        <v>0.0736</v>
      </c>
      <c r="X218" s="134">
        <v>0.0001</v>
      </c>
      <c r="Y218" s="134">
        <f>X218*K218</f>
        <v>0.00022999999999999998</v>
      </c>
      <c r="Z218" s="134">
        <v>0</v>
      </c>
      <c r="AA218" s="135">
        <f>Z218*K218</f>
        <v>0</v>
      </c>
      <c r="AR218" s="10" t="s">
        <v>192</v>
      </c>
      <c r="AT218" s="10" t="s">
        <v>134</v>
      </c>
      <c r="AU218" s="10" t="s">
        <v>139</v>
      </c>
      <c r="AY218" s="10" t="s">
        <v>133</v>
      </c>
      <c r="BE218" s="136">
        <f>IF(U218="základní",N218,0)</f>
        <v>0</v>
      </c>
      <c r="BF218" s="136">
        <f>IF(U218="snížená",N218,0)</f>
        <v>51.52</v>
      </c>
      <c r="BG218" s="136">
        <f>IF(U218="zákl. přenesená",N218,0)</f>
        <v>0</v>
      </c>
      <c r="BH218" s="136">
        <f>IF(U218="sníž. přenesená",N218,0)</f>
        <v>0</v>
      </c>
      <c r="BI218" s="136">
        <f>IF(U218="nulová",N218,0)</f>
        <v>0</v>
      </c>
      <c r="BJ218" s="10" t="s">
        <v>139</v>
      </c>
      <c r="BK218" s="136">
        <f>ROUND(L218*K218,2)</f>
        <v>51.52</v>
      </c>
      <c r="BL218" s="10" t="s">
        <v>192</v>
      </c>
      <c r="BM218" s="10" t="s">
        <v>613</v>
      </c>
    </row>
    <row r="219" spans="2:51" s="138" customFormat="1" ht="16.5" customHeight="1">
      <c r="B219" s="139"/>
      <c r="E219" s="140"/>
      <c r="F219" s="397" t="s">
        <v>614</v>
      </c>
      <c r="G219" s="397"/>
      <c r="H219" s="397"/>
      <c r="I219" s="397"/>
      <c r="K219" s="141">
        <v>2.3</v>
      </c>
      <c r="R219" s="142"/>
      <c r="T219" s="143"/>
      <c r="AA219" s="144"/>
      <c r="AT219" s="140" t="s">
        <v>144</v>
      </c>
      <c r="AU219" s="140" t="s">
        <v>139</v>
      </c>
      <c r="AV219" s="138" t="s">
        <v>139</v>
      </c>
      <c r="AW219" s="138" t="s">
        <v>30</v>
      </c>
      <c r="AX219" s="138" t="s">
        <v>78</v>
      </c>
      <c r="AY219" s="140" t="s">
        <v>133</v>
      </c>
    </row>
    <row r="220" spans="2:65" s="22" customFormat="1" ht="25.5" customHeight="1">
      <c r="B220" s="127"/>
      <c r="C220" s="128" t="s">
        <v>479</v>
      </c>
      <c r="D220" s="128" t="s">
        <v>134</v>
      </c>
      <c r="E220" s="129" t="s">
        <v>615</v>
      </c>
      <c r="F220" s="398" t="s">
        <v>616</v>
      </c>
      <c r="G220" s="398"/>
      <c r="H220" s="398"/>
      <c r="I220" s="398"/>
      <c r="J220" s="130" t="s">
        <v>137</v>
      </c>
      <c r="K220" s="131">
        <v>2.3</v>
      </c>
      <c r="L220" s="399">
        <v>39.5</v>
      </c>
      <c r="M220" s="399"/>
      <c r="N220" s="399">
        <f>ROUND(L220*K220,2)</f>
        <v>90.85</v>
      </c>
      <c r="O220" s="399"/>
      <c r="P220" s="399"/>
      <c r="Q220" s="399"/>
      <c r="R220" s="132"/>
      <c r="T220" s="133"/>
      <c r="U220" s="30" t="s">
        <v>39</v>
      </c>
      <c r="V220" s="134">
        <v>0.1</v>
      </c>
      <c r="W220" s="134">
        <f>V220*K220</f>
        <v>0.22999999999999998</v>
      </c>
      <c r="X220" s="134">
        <v>0</v>
      </c>
      <c r="Y220" s="134">
        <f>X220*K220</f>
        <v>0</v>
      </c>
      <c r="Z220" s="134">
        <v>0</v>
      </c>
      <c r="AA220" s="135">
        <f>Z220*K220</f>
        <v>0</v>
      </c>
      <c r="AR220" s="10" t="s">
        <v>192</v>
      </c>
      <c r="AT220" s="10" t="s">
        <v>134</v>
      </c>
      <c r="AU220" s="10" t="s">
        <v>139</v>
      </c>
      <c r="AY220" s="10" t="s">
        <v>133</v>
      </c>
      <c r="BE220" s="136">
        <f>IF(U220="základní",N220,0)</f>
        <v>0</v>
      </c>
      <c r="BF220" s="136">
        <f>IF(U220="snížená",N220,0)</f>
        <v>90.85</v>
      </c>
      <c r="BG220" s="136">
        <f>IF(U220="zákl. přenesená",N220,0)</f>
        <v>0</v>
      </c>
      <c r="BH220" s="136">
        <f>IF(U220="sníž. přenesená",N220,0)</f>
        <v>0</v>
      </c>
      <c r="BI220" s="136">
        <f>IF(U220="nulová",N220,0)</f>
        <v>0</v>
      </c>
      <c r="BJ220" s="10" t="s">
        <v>139</v>
      </c>
      <c r="BK220" s="136">
        <f>ROUND(L220*K220,2)</f>
        <v>90.85</v>
      </c>
      <c r="BL220" s="10" t="s">
        <v>192</v>
      </c>
      <c r="BM220" s="10" t="s">
        <v>617</v>
      </c>
    </row>
    <row r="221" spans="2:51" s="138" customFormat="1" ht="16.5" customHeight="1">
      <c r="B221" s="139"/>
      <c r="E221" s="140"/>
      <c r="F221" s="397" t="s">
        <v>614</v>
      </c>
      <c r="G221" s="397"/>
      <c r="H221" s="397"/>
      <c r="I221" s="397"/>
      <c r="K221" s="141">
        <v>2.3</v>
      </c>
      <c r="R221" s="142"/>
      <c r="T221" s="143"/>
      <c r="AA221" s="144"/>
      <c r="AT221" s="140" t="s">
        <v>144</v>
      </c>
      <c r="AU221" s="140" t="s">
        <v>139</v>
      </c>
      <c r="AV221" s="138" t="s">
        <v>139</v>
      </c>
      <c r="AW221" s="138" t="s">
        <v>30</v>
      </c>
      <c r="AX221" s="138" t="s">
        <v>78</v>
      </c>
      <c r="AY221" s="140" t="s">
        <v>133</v>
      </c>
    </row>
    <row r="222" spans="2:65" s="22" customFormat="1" ht="25.5" customHeight="1">
      <c r="B222" s="127"/>
      <c r="C222" s="128" t="s">
        <v>481</v>
      </c>
      <c r="D222" s="128" t="s">
        <v>134</v>
      </c>
      <c r="E222" s="129" t="s">
        <v>618</v>
      </c>
      <c r="F222" s="398" t="s">
        <v>619</v>
      </c>
      <c r="G222" s="398"/>
      <c r="H222" s="398"/>
      <c r="I222" s="398"/>
      <c r="J222" s="130" t="s">
        <v>137</v>
      </c>
      <c r="K222" s="131">
        <v>5.806</v>
      </c>
      <c r="L222" s="399">
        <v>608</v>
      </c>
      <c r="M222" s="399"/>
      <c r="N222" s="399">
        <f>ROUND(L222*K222,2)</f>
        <v>3530.05</v>
      </c>
      <c r="O222" s="399"/>
      <c r="P222" s="399"/>
      <c r="Q222" s="399"/>
      <c r="R222" s="132"/>
      <c r="T222" s="133"/>
      <c r="U222" s="30" t="s">
        <v>39</v>
      </c>
      <c r="V222" s="134">
        <v>0.968</v>
      </c>
      <c r="W222" s="134">
        <f>V222*K222</f>
        <v>5.620208</v>
      </c>
      <c r="X222" s="134">
        <v>0.01223</v>
      </c>
      <c r="Y222" s="134">
        <f>X222*K222</f>
        <v>0.07100738</v>
      </c>
      <c r="Z222" s="134">
        <v>0</v>
      </c>
      <c r="AA222" s="135">
        <f>Z222*K222</f>
        <v>0</v>
      </c>
      <c r="AR222" s="10" t="s">
        <v>192</v>
      </c>
      <c r="AT222" s="10" t="s">
        <v>134</v>
      </c>
      <c r="AU222" s="10" t="s">
        <v>139</v>
      </c>
      <c r="AY222" s="10" t="s">
        <v>133</v>
      </c>
      <c r="BE222" s="136">
        <f>IF(U222="základní",N222,0)</f>
        <v>0</v>
      </c>
      <c r="BF222" s="136">
        <f>IF(U222="snížená",N222,0)</f>
        <v>3530.05</v>
      </c>
      <c r="BG222" s="136">
        <f>IF(U222="zákl. přenesená",N222,0)</f>
        <v>0</v>
      </c>
      <c r="BH222" s="136">
        <f>IF(U222="sníž. přenesená",N222,0)</f>
        <v>0</v>
      </c>
      <c r="BI222" s="136">
        <f>IF(U222="nulová",N222,0)</f>
        <v>0</v>
      </c>
      <c r="BJ222" s="10" t="s">
        <v>139</v>
      </c>
      <c r="BK222" s="136">
        <f>ROUND(L222*K222,2)</f>
        <v>3530.05</v>
      </c>
      <c r="BL222" s="10" t="s">
        <v>192</v>
      </c>
      <c r="BM222" s="10" t="s">
        <v>620</v>
      </c>
    </row>
    <row r="223" spans="2:51" s="138" customFormat="1" ht="16.5" customHeight="1">
      <c r="B223" s="139"/>
      <c r="E223" s="140"/>
      <c r="F223" s="397" t="s">
        <v>194</v>
      </c>
      <c r="G223" s="397"/>
      <c r="H223" s="397"/>
      <c r="I223" s="397"/>
      <c r="K223" s="141">
        <v>8.606</v>
      </c>
      <c r="R223" s="142"/>
      <c r="T223" s="143"/>
      <c r="AA223" s="144"/>
      <c r="AT223" s="140" t="s">
        <v>144</v>
      </c>
      <c r="AU223" s="140" t="s">
        <v>139</v>
      </c>
      <c r="AV223" s="138" t="s">
        <v>139</v>
      </c>
      <c r="AW223" s="138" t="s">
        <v>30</v>
      </c>
      <c r="AX223" s="138" t="s">
        <v>72</v>
      </c>
      <c r="AY223" s="140" t="s">
        <v>133</v>
      </c>
    </row>
    <row r="224" spans="2:51" s="138" customFormat="1" ht="16.5" customHeight="1">
      <c r="B224" s="139"/>
      <c r="E224" s="140"/>
      <c r="F224" s="400" t="s">
        <v>621</v>
      </c>
      <c r="G224" s="400"/>
      <c r="H224" s="400"/>
      <c r="I224" s="400"/>
      <c r="K224" s="141">
        <v>-2.8</v>
      </c>
      <c r="R224" s="142"/>
      <c r="T224" s="143"/>
      <c r="AA224" s="144"/>
      <c r="AT224" s="140" t="s">
        <v>144</v>
      </c>
      <c r="AU224" s="140" t="s">
        <v>139</v>
      </c>
      <c r="AV224" s="138" t="s">
        <v>139</v>
      </c>
      <c r="AW224" s="138" t="s">
        <v>30</v>
      </c>
      <c r="AX224" s="138" t="s">
        <v>72</v>
      </c>
      <c r="AY224" s="140" t="s">
        <v>133</v>
      </c>
    </row>
    <row r="225" spans="2:51" s="149" customFormat="1" ht="16.5" customHeight="1">
      <c r="B225" s="150"/>
      <c r="E225" s="151"/>
      <c r="F225" s="401" t="s">
        <v>196</v>
      </c>
      <c r="G225" s="401"/>
      <c r="H225" s="401"/>
      <c r="I225" s="401"/>
      <c r="K225" s="152">
        <v>5.806</v>
      </c>
      <c r="R225" s="153"/>
      <c r="T225" s="154"/>
      <c r="AA225" s="155"/>
      <c r="AT225" s="151" t="s">
        <v>144</v>
      </c>
      <c r="AU225" s="151" t="s">
        <v>139</v>
      </c>
      <c r="AV225" s="149" t="s">
        <v>138</v>
      </c>
      <c r="AW225" s="149" t="s">
        <v>30</v>
      </c>
      <c r="AX225" s="149" t="s">
        <v>78</v>
      </c>
      <c r="AY225" s="151" t="s">
        <v>133</v>
      </c>
    </row>
    <row r="226" spans="2:65" s="22" customFormat="1" ht="25.5" customHeight="1">
      <c r="B226" s="127"/>
      <c r="C226" s="128" t="s">
        <v>485</v>
      </c>
      <c r="D226" s="128" t="s">
        <v>134</v>
      </c>
      <c r="E226" s="129" t="s">
        <v>622</v>
      </c>
      <c r="F226" s="398" t="s">
        <v>623</v>
      </c>
      <c r="G226" s="398"/>
      <c r="H226" s="398"/>
      <c r="I226" s="398"/>
      <c r="J226" s="130" t="s">
        <v>172</v>
      </c>
      <c r="K226" s="131">
        <v>11.8</v>
      </c>
      <c r="L226" s="399">
        <v>115</v>
      </c>
      <c r="M226" s="399"/>
      <c r="N226" s="399">
        <f>ROUND(L226*K226,2)</f>
        <v>1357</v>
      </c>
      <c r="O226" s="399"/>
      <c r="P226" s="399"/>
      <c r="Q226" s="399"/>
      <c r="R226" s="132"/>
      <c r="T226" s="133"/>
      <c r="U226" s="30" t="s">
        <v>39</v>
      </c>
      <c r="V226" s="134">
        <v>0.23</v>
      </c>
      <c r="W226" s="134">
        <f>V226*K226</f>
        <v>2.7140000000000004</v>
      </c>
      <c r="X226" s="134">
        <v>0.00026</v>
      </c>
      <c r="Y226" s="134">
        <f>X226*K226</f>
        <v>0.003068</v>
      </c>
      <c r="Z226" s="134">
        <v>0</v>
      </c>
      <c r="AA226" s="135">
        <f>Z226*K226</f>
        <v>0</v>
      </c>
      <c r="AR226" s="10" t="s">
        <v>192</v>
      </c>
      <c r="AT226" s="10" t="s">
        <v>134</v>
      </c>
      <c r="AU226" s="10" t="s">
        <v>139</v>
      </c>
      <c r="AY226" s="10" t="s">
        <v>133</v>
      </c>
      <c r="BE226" s="136">
        <f>IF(U226="základní",N226,0)</f>
        <v>0</v>
      </c>
      <c r="BF226" s="136">
        <f>IF(U226="snížená",N226,0)</f>
        <v>1357</v>
      </c>
      <c r="BG226" s="136">
        <f>IF(U226="zákl. přenesená",N226,0)</f>
        <v>0</v>
      </c>
      <c r="BH226" s="136">
        <f>IF(U226="sníž. přenesená",N226,0)</f>
        <v>0</v>
      </c>
      <c r="BI226" s="136">
        <f>IF(U226="nulová",N226,0)</f>
        <v>0</v>
      </c>
      <c r="BJ226" s="10" t="s">
        <v>139</v>
      </c>
      <c r="BK226" s="136">
        <f>ROUND(L226*K226,2)</f>
        <v>1357</v>
      </c>
      <c r="BL226" s="10" t="s">
        <v>192</v>
      </c>
      <c r="BM226" s="10" t="s">
        <v>624</v>
      </c>
    </row>
    <row r="227" spans="2:51" s="138" customFormat="1" ht="16.5" customHeight="1">
      <c r="B227" s="139"/>
      <c r="E227" s="140"/>
      <c r="F227" s="397" t="s">
        <v>625</v>
      </c>
      <c r="G227" s="397"/>
      <c r="H227" s="397"/>
      <c r="I227" s="397"/>
      <c r="K227" s="141">
        <v>11.8</v>
      </c>
      <c r="R227" s="142"/>
      <c r="T227" s="143"/>
      <c r="AA227" s="144"/>
      <c r="AT227" s="140" t="s">
        <v>144</v>
      </c>
      <c r="AU227" s="140" t="s">
        <v>139</v>
      </c>
      <c r="AV227" s="138" t="s">
        <v>139</v>
      </c>
      <c r="AW227" s="138" t="s">
        <v>30</v>
      </c>
      <c r="AX227" s="138" t="s">
        <v>78</v>
      </c>
      <c r="AY227" s="140" t="s">
        <v>133</v>
      </c>
    </row>
    <row r="228" spans="2:65" s="22" customFormat="1" ht="16.5" customHeight="1">
      <c r="B228" s="127"/>
      <c r="C228" s="128" t="s">
        <v>489</v>
      </c>
      <c r="D228" s="128" t="s">
        <v>134</v>
      </c>
      <c r="E228" s="129" t="s">
        <v>626</v>
      </c>
      <c r="F228" s="398" t="s">
        <v>627</v>
      </c>
      <c r="G228" s="398"/>
      <c r="H228" s="398"/>
      <c r="I228" s="398"/>
      <c r="J228" s="130" t="s">
        <v>137</v>
      </c>
      <c r="K228" s="131">
        <v>5.806</v>
      </c>
      <c r="L228" s="399">
        <v>25.5</v>
      </c>
      <c r="M228" s="399"/>
      <c r="N228" s="399">
        <f>ROUND(L228*K228,2)</f>
        <v>148.05</v>
      </c>
      <c r="O228" s="399"/>
      <c r="P228" s="399"/>
      <c r="Q228" s="399"/>
      <c r="R228" s="132"/>
      <c r="T228" s="133"/>
      <c r="U228" s="30" t="s">
        <v>39</v>
      </c>
      <c r="V228" s="134">
        <v>0.04</v>
      </c>
      <c r="W228" s="134">
        <f>V228*K228</f>
        <v>0.23224</v>
      </c>
      <c r="X228" s="134">
        <v>0.0001</v>
      </c>
      <c r="Y228" s="134">
        <f>X228*K228</f>
        <v>0.0005806</v>
      </c>
      <c r="Z228" s="134">
        <v>0</v>
      </c>
      <c r="AA228" s="135">
        <f>Z228*K228</f>
        <v>0</v>
      </c>
      <c r="AR228" s="10" t="s">
        <v>192</v>
      </c>
      <c r="AT228" s="10" t="s">
        <v>134</v>
      </c>
      <c r="AU228" s="10" t="s">
        <v>139</v>
      </c>
      <c r="AY228" s="10" t="s">
        <v>133</v>
      </c>
      <c r="BE228" s="136">
        <f>IF(U228="základní",N228,0)</f>
        <v>0</v>
      </c>
      <c r="BF228" s="136">
        <f>IF(U228="snížená",N228,0)</f>
        <v>148.05</v>
      </c>
      <c r="BG228" s="136">
        <f>IF(U228="zákl. přenesená",N228,0)</f>
        <v>0</v>
      </c>
      <c r="BH228" s="136">
        <f>IF(U228="sníž. přenesená",N228,0)</f>
        <v>0</v>
      </c>
      <c r="BI228" s="136">
        <f>IF(U228="nulová",N228,0)</f>
        <v>0</v>
      </c>
      <c r="BJ228" s="10" t="s">
        <v>139</v>
      </c>
      <c r="BK228" s="136">
        <f>ROUND(L228*K228,2)</f>
        <v>148.05</v>
      </c>
      <c r="BL228" s="10" t="s">
        <v>192</v>
      </c>
      <c r="BM228" s="10" t="s">
        <v>628</v>
      </c>
    </row>
    <row r="229" spans="2:51" s="138" customFormat="1" ht="16.5" customHeight="1">
      <c r="B229" s="139"/>
      <c r="E229" s="140"/>
      <c r="F229" s="397" t="s">
        <v>194</v>
      </c>
      <c r="G229" s="397"/>
      <c r="H229" s="397"/>
      <c r="I229" s="397"/>
      <c r="K229" s="141">
        <v>8.606</v>
      </c>
      <c r="R229" s="142"/>
      <c r="T229" s="143"/>
      <c r="AA229" s="144"/>
      <c r="AT229" s="140" t="s">
        <v>144</v>
      </c>
      <c r="AU229" s="140" t="s">
        <v>139</v>
      </c>
      <c r="AV229" s="138" t="s">
        <v>139</v>
      </c>
      <c r="AW229" s="138" t="s">
        <v>30</v>
      </c>
      <c r="AX229" s="138" t="s">
        <v>72</v>
      </c>
      <c r="AY229" s="140" t="s">
        <v>133</v>
      </c>
    </row>
    <row r="230" spans="2:51" s="138" customFormat="1" ht="16.5" customHeight="1">
      <c r="B230" s="139"/>
      <c r="E230" s="140"/>
      <c r="F230" s="400" t="s">
        <v>621</v>
      </c>
      <c r="G230" s="400"/>
      <c r="H230" s="400"/>
      <c r="I230" s="400"/>
      <c r="K230" s="141">
        <v>-2.8</v>
      </c>
      <c r="R230" s="142"/>
      <c r="T230" s="143"/>
      <c r="AA230" s="144"/>
      <c r="AT230" s="140" t="s">
        <v>144</v>
      </c>
      <c r="AU230" s="140" t="s">
        <v>139</v>
      </c>
      <c r="AV230" s="138" t="s">
        <v>139</v>
      </c>
      <c r="AW230" s="138" t="s">
        <v>30</v>
      </c>
      <c r="AX230" s="138" t="s">
        <v>72</v>
      </c>
      <c r="AY230" s="140" t="s">
        <v>133</v>
      </c>
    </row>
    <row r="231" spans="2:51" s="149" customFormat="1" ht="16.5" customHeight="1">
      <c r="B231" s="150"/>
      <c r="E231" s="151"/>
      <c r="F231" s="401" t="s">
        <v>196</v>
      </c>
      <c r="G231" s="401"/>
      <c r="H231" s="401"/>
      <c r="I231" s="401"/>
      <c r="K231" s="152">
        <v>5.806</v>
      </c>
      <c r="R231" s="153"/>
      <c r="T231" s="154"/>
      <c r="AA231" s="155"/>
      <c r="AT231" s="151" t="s">
        <v>144</v>
      </c>
      <c r="AU231" s="151" t="s">
        <v>139</v>
      </c>
      <c r="AV231" s="149" t="s">
        <v>138</v>
      </c>
      <c r="AW231" s="149" t="s">
        <v>30</v>
      </c>
      <c r="AX231" s="149" t="s">
        <v>78</v>
      </c>
      <c r="AY231" s="151" t="s">
        <v>133</v>
      </c>
    </row>
    <row r="232" spans="2:65" s="22" customFormat="1" ht="25.5" customHeight="1">
      <c r="B232" s="127"/>
      <c r="C232" s="128" t="s">
        <v>629</v>
      </c>
      <c r="D232" s="128" t="s">
        <v>134</v>
      </c>
      <c r="E232" s="129" t="s">
        <v>630</v>
      </c>
      <c r="F232" s="398" t="s">
        <v>631</v>
      </c>
      <c r="G232" s="398"/>
      <c r="H232" s="398"/>
      <c r="I232" s="398"/>
      <c r="J232" s="130" t="s">
        <v>172</v>
      </c>
      <c r="K232" s="131">
        <v>3.4</v>
      </c>
      <c r="L232" s="399">
        <v>199</v>
      </c>
      <c r="M232" s="399"/>
      <c r="N232" s="399">
        <f>ROUND(L232*K232,2)</f>
        <v>676.6</v>
      </c>
      <c r="O232" s="399"/>
      <c r="P232" s="399"/>
      <c r="Q232" s="399"/>
      <c r="R232" s="132"/>
      <c r="T232" s="133"/>
      <c r="U232" s="30" t="s">
        <v>39</v>
      </c>
      <c r="V232" s="134">
        <v>0.22</v>
      </c>
      <c r="W232" s="134">
        <f>V232*K232</f>
        <v>0.748</v>
      </c>
      <c r="X232" s="134">
        <v>0.00107</v>
      </c>
      <c r="Y232" s="134">
        <f>X232*K232</f>
        <v>0.0036379999999999997</v>
      </c>
      <c r="Z232" s="134">
        <v>0</v>
      </c>
      <c r="AA232" s="135">
        <f>Z232*K232</f>
        <v>0</v>
      </c>
      <c r="AR232" s="10" t="s">
        <v>192</v>
      </c>
      <c r="AT232" s="10" t="s">
        <v>134</v>
      </c>
      <c r="AU232" s="10" t="s">
        <v>139</v>
      </c>
      <c r="AY232" s="10" t="s">
        <v>133</v>
      </c>
      <c r="BE232" s="136">
        <f>IF(U232="základní",N232,0)</f>
        <v>0</v>
      </c>
      <c r="BF232" s="136">
        <f>IF(U232="snížená",N232,0)</f>
        <v>676.6</v>
      </c>
      <c r="BG232" s="136">
        <f>IF(U232="zákl. přenesená",N232,0)</f>
        <v>0</v>
      </c>
      <c r="BH232" s="136">
        <f>IF(U232="sníž. přenesená",N232,0)</f>
        <v>0</v>
      </c>
      <c r="BI232" s="136">
        <f>IF(U232="nulová",N232,0)</f>
        <v>0</v>
      </c>
      <c r="BJ232" s="10" t="s">
        <v>139</v>
      </c>
      <c r="BK232" s="136">
        <f>ROUND(L232*K232,2)</f>
        <v>676.6</v>
      </c>
      <c r="BL232" s="10" t="s">
        <v>192</v>
      </c>
      <c r="BM232" s="10" t="s">
        <v>632</v>
      </c>
    </row>
    <row r="233" spans="2:51" s="138" customFormat="1" ht="16.5" customHeight="1">
      <c r="B233" s="139"/>
      <c r="E233" s="140"/>
      <c r="F233" s="397" t="s">
        <v>633</v>
      </c>
      <c r="G233" s="397"/>
      <c r="H233" s="397"/>
      <c r="I233" s="397"/>
      <c r="K233" s="141">
        <v>3.4</v>
      </c>
      <c r="R233" s="142"/>
      <c r="T233" s="143"/>
      <c r="AA233" s="144"/>
      <c r="AT233" s="140" t="s">
        <v>144</v>
      </c>
      <c r="AU233" s="140" t="s">
        <v>139</v>
      </c>
      <c r="AV233" s="138" t="s">
        <v>139</v>
      </c>
      <c r="AW233" s="138" t="s">
        <v>30</v>
      </c>
      <c r="AX233" s="138" t="s">
        <v>78</v>
      </c>
      <c r="AY233" s="140" t="s">
        <v>133</v>
      </c>
    </row>
    <row r="234" spans="2:65" s="22" customFormat="1" ht="25.5" customHeight="1">
      <c r="B234" s="127"/>
      <c r="C234" s="128" t="s">
        <v>634</v>
      </c>
      <c r="D234" s="128" t="s">
        <v>134</v>
      </c>
      <c r="E234" s="129" t="s">
        <v>635</v>
      </c>
      <c r="F234" s="398" t="s">
        <v>636</v>
      </c>
      <c r="G234" s="398"/>
      <c r="H234" s="398"/>
      <c r="I234" s="398"/>
      <c r="J234" s="130" t="s">
        <v>234</v>
      </c>
      <c r="K234" s="131">
        <v>1</v>
      </c>
      <c r="L234" s="399">
        <v>122</v>
      </c>
      <c r="M234" s="399"/>
      <c r="N234" s="399">
        <f>ROUND(L234*K234,2)</f>
        <v>122</v>
      </c>
      <c r="O234" s="399"/>
      <c r="P234" s="399"/>
      <c r="Q234" s="399"/>
      <c r="R234" s="132"/>
      <c r="T234" s="133"/>
      <c r="U234" s="30" t="s">
        <v>39</v>
      </c>
      <c r="V234" s="134">
        <v>0.3</v>
      </c>
      <c r="W234" s="134">
        <f>V234*K234</f>
        <v>0.3</v>
      </c>
      <c r="X234" s="134">
        <v>3E-05</v>
      </c>
      <c r="Y234" s="134">
        <f>X234*K234</f>
        <v>3E-05</v>
      </c>
      <c r="Z234" s="134">
        <v>0</v>
      </c>
      <c r="AA234" s="135">
        <f>Z234*K234</f>
        <v>0</v>
      </c>
      <c r="AR234" s="10" t="s">
        <v>192</v>
      </c>
      <c r="AT234" s="10" t="s">
        <v>134</v>
      </c>
      <c r="AU234" s="10" t="s">
        <v>139</v>
      </c>
      <c r="AY234" s="10" t="s">
        <v>133</v>
      </c>
      <c r="BE234" s="136">
        <f>IF(U234="základní",N234,0)</f>
        <v>0</v>
      </c>
      <c r="BF234" s="136">
        <f>IF(U234="snížená",N234,0)</f>
        <v>122</v>
      </c>
      <c r="BG234" s="136">
        <f>IF(U234="zákl. přenesená",N234,0)</f>
        <v>0</v>
      </c>
      <c r="BH234" s="136">
        <f>IF(U234="sníž. přenesená",N234,0)</f>
        <v>0</v>
      </c>
      <c r="BI234" s="136">
        <f>IF(U234="nulová",N234,0)</f>
        <v>0</v>
      </c>
      <c r="BJ234" s="10" t="s">
        <v>139</v>
      </c>
      <c r="BK234" s="136">
        <f>ROUND(L234*K234,2)</f>
        <v>122</v>
      </c>
      <c r="BL234" s="10" t="s">
        <v>192</v>
      </c>
      <c r="BM234" s="10" t="s">
        <v>637</v>
      </c>
    </row>
    <row r="235" spans="2:65" s="22" customFormat="1" ht="16.5" customHeight="1">
      <c r="B235" s="127"/>
      <c r="C235" s="145" t="s">
        <v>638</v>
      </c>
      <c r="D235" s="145" t="s">
        <v>175</v>
      </c>
      <c r="E235" s="146" t="s">
        <v>639</v>
      </c>
      <c r="F235" s="404" t="s">
        <v>640</v>
      </c>
      <c r="G235" s="404"/>
      <c r="H235" s="404"/>
      <c r="I235" s="404"/>
      <c r="J235" s="147" t="s">
        <v>234</v>
      </c>
      <c r="K235" s="148">
        <v>1</v>
      </c>
      <c r="L235" s="405">
        <v>155</v>
      </c>
      <c r="M235" s="405"/>
      <c r="N235" s="405">
        <f>ROUND(L235*K235,2)</f>
        <v>155</v>
      </c>
      <c r="O235" s="405"/>
      <c r="P235" s="405"/>
      <c r="Q235" s="405"/>
      <c r="R235" s="132"/>
      <c r="T235" s="133"/>
      <c r="U235" s="30" t="s">
        <v>39</v>
      </c>
      <c r="V235" s="134">
        <v>0</v>
      </c>
      <c r="W235" s="134">
        <f>V235*K235</f>
        <v>0</v>
      </c>
      <c r="X235" s="134">
        <v>0.00055</v>
      </c>
      <c r="Y235" s="134">
        <f>X235*K235</f>
        <v>0.00055</v>
      </c>
      <c r="Z235" s="134">
        <v>0</v>
      </c>
      <c r="AA235" s="135">
        <f>Z235*K235</f>
        <v>0</v>
      </c>
      <c r="AR235" s="10" t="s">
        <v>200</v>
      </c>
      <c r="AT235" s="10" t="s">
        <v>175</v>
      </c>
      <c r="AU235" s="10" t="s">
        <v>139</v>
      </c>
      <c r="AY235" s="10" t="s">
        <v>133</v>
      </c>
      <c r="BE235" s="136">
        <f>IF(U235="základní",N235,0)</f>
        <v>0</v>
      </c>
      <c r="BF235" s="136">
        <f>IF(U235="snížená",N235,0)</f>
        <v>155</v>
      </c>
      <c r="BG235" s="136">
        <f>IF(U235="zákl. přenesená",N235,0)</f>
        <v>0</v>
      </c>
      <c r="BH235" s="136">
        <f>IF(U235="sníž. přenesená",N235,0)</f>
        <v>0</v>
      </c>
      <c r="BI235" s="136">
        <f>IF(U235="nulová",N235,0)</f>
        <v>0</v>
      </c>
      <c r="BJ235" s="10" t="s">
        <v>139</v>
      </c>
      <c r="BK235" s="136">
        <f>ROUND(L235*K235,2)</f>
        <v>155</v>
      </c>
      <c r="BL235" s="10" t="s">
        <v>192</v>
      </c>
      <c r="BM235" s="10" t="s">
        <v>641</v>
      </c>
    </row>
    <row r="236" spans="2:65" s="22" customFormat="1" ht="25.5" customHeight="1">
      <c r="B236" s="127"/>
      <c r="C236" s="128" t="s">
        <v>642</v>
      </c>
      <c r="D236" s="128" t="s">
        <v>134</v>
      </c>
      <c r="E236" s="129" t="s">
        <v>643</v>
      </c>
      <c r="F236" s="398" t="s">
        <v>644</v>
      </c>
      <c r="G236" s="398"/>
      <c r="H236" s="398"/>
      <c r="I236" s="398"/>
      <c r="J236" s="130" t="s">
        <v>183</v>
      </c>
      <c r="K236" s="131">
        <v>0.107</v>
      </c>
      <c r="L236" s="399">
        <v>1070</v>
      </c>
      <c r="M236" s="399"/>
      <c r="N236" s="399">
        <f>ROUND(L236*K236,2)</f>
        <v>114.49</v>
      </c>
      <c r="O236" s="399"/>
      <c r="P236" s="399"/>
      <c r="Q236" s="399"/>
      <c r="R236" s="132"/>
      <c r="T236" s="133"/>
      <c r="U236" s="30" t="s">
        <v>39</v>
      </c>
      <c r="V236" s="134">
        <v>1.19</v>
      </c>
      <c r="W236" s="134">
        <f>V236*K236</f>
        <v>0.12733</v>
      </c>
      <c r="X236" s="134">
        <v>0</v>
      </c>
      <c r="Y236" s="134">
        <f>X236*K236</f>
        <v>0</v>
      </c>
      <c r="Z236" s="134">
        <v>0</v>
      </c>
      <c r="AA236" s="135">
        <f>Z236*K236</f>
        <v>0</v>
      </c>
      <c r="AR236" s="10" t="s">
        <v>192</v>
      </c>
      <c r="AT236" s="10" t="s">
        <v>134</v>
      </c>
      <c r="AU236" s="10" t="s">
        <v>139</v>
      </c>
      <c r="AY236" s="10" t="s">
        <v>133</v>
      </c>
      <c r="BE236" s="136">
        <f>IF(U236="základní",N236,0)</f>
        <v>0</v>
      </c>
      <c r="BF236" s="136">
        <f>IF(U236="snížená",N236,0)</f>
        <v>114.49</v>
      </c>
      <c r="BG236" s="136">
        <f>IF(U236="zákl. přenesená",N236,0)</f>
        <v>0</v>
      </c>
      <c r="BH236" s="136">
        <f>IF(U236="sníž. přenesená",N236,0)</f>
        <v>0</v>
      </c>
      <c r="BI236" s="136">
        <f>IF(U236="nulová",N236,0)</f>
        <v>0</v>
      </c>
      <c r="BJ236" s="10" t="s">
        <v>139</v>
      </c>
      <c r="BK236" s="136">
        <f>ROUND(L236*K236,2)</f>
        <v>114.49</v>
      </c>
      <c r="BL236" s="10" t="s">
        <v>192</v>
      </c>
      <c r="BM236" s="10" t="s">
        <v>645</v>
      </c>
    </row>
    <row r="237" spans="2:63" s="116" customFormat="1" ht="29.85" customHeight="1">
      <c r="B237" s="117"/>
      <c r="D237" s="126" t="s">
        <v>114</v>
      </c>
      <c r="E237" s="126"/>
      <c r="F237" s="126"/>
      <c r="G237" s="126"/>
      <c r="H237" s="126"/>
      <c r="I237" s="126"/>
      <c r="J237" s="126"/>
      <c r="K237" s="126"/>
      <c r="L237" s="126"/>
      <c r="M237" s="126"/>
      <c r="N237" s="403">
        <f>BK237</f>
        <v>10248.54</v>
      </c>
      <c r="O237" s="403"/>
      <c r="P237" s="403"/>
      <c r="Q237" s="403"/>
      <c r="R237" s="119"/>
      <c r="T237" s="120"/>
      <c r="W237" s="121">
        <f>SUM(W238:W248)</f>
        <v>5.40769</v>
      </c>
      <c r="Y237" s="121">
        <f>SUM(Y238:Y248)</f>
        <v>0.037720000000000004</v>
      </c>
      <c r="AA237" s="122">
        <f>SUM(AA238:AA248)</f>
        <v>0.024</v>
      </c>
      <c r="AR237" s="123" t="s">
        <v>139</v>
      </c>
      <c r="AT237" s="124" t="s">
        <v>71</v>
      </c>
      <c r="AU237" s="124" t="s">
        <v>78</v>
      </c>
      <c r="AY237" s="123" t="s">
        <v>133</v>
      </c>
      <c r="BK237" s="125">
        <f>SUM(BK238:BK248)</f>
        <v>10248.54</v>
      </c>
    </row>
    <row r="238" spans="2:65" s="22" customFormat="1" ht="38.25" customHeight="1">
      <c r="B238" s="127"/>
      <c r="C238" s="128" t="s">
        <v>646</v>
      </c>
      <c r="D238" s="128" t="s">
        <v>134</v>
      </c>
      <c r="E238" s="129" t="s">
        <v>647</v>
      </c>
      <c r="F238" s="398" t="s">
        <v>648</v>
      </c>
      <c r="G238" s="398"/>
      <c r="H238" s="398"/>
      <c r="I238" s="398"/>
      <c r="J238" s="130" t="s">
        <v>234</v>
      </c>
      <c r="K238" s="131">
        <v>1</v>
      </c>
      <c r="L238" s="399">
        <v>607</v>
      </c>
      <c r="M238" s="399"/>
      <c r="N238" s="399">
        <f aca="true" t="shared" si="0" ref="N238:N246">ROUND(L238*K238,2)</f>
        <v>607</v>
      </c>
      <c r="O238" s="399"/>
      <c r="P238" s="399"/>
      <c r="Q238" s="399"/>
      <c r="R238" s="132"/>
      <c r="T238" s="133"/>
      <c r="U238" s="30" t="s">
        <v>39</v>
      </c>
      <c r="V238" s="134">
        <v>1.805</v>
      </c>
      <c r="W238" s="134">
        <f aca="true" t="shared" si="1" ref="W238:W246">V238*K238</f>
        <v>1.805</v>
      </c>
      <c r="X238" s="134">
        <v>0</v>
      </c>
      <c r="Y238" s="134">
        <f aca="true" t="shared" si="2" ref="Y238:Y246">X238*K238</f>
        <v>0</v>
      </c>
      <c r="Z238" s="134">
        <v>0</v>
      </c>
      <c r="AA238" s="135">
        <f aca="true" t="shared" si="3" ref="AA238:AA246">Z238*K238</f>
        <v>0</v>
      </c>
      <c r="AR238" s="10" t="s">
        <v>192</v>
      </c>
      <c r="AT238" s="10" t="s">
        <v>134</v>
      </c>
      <c r="AU238" s="10" t="s">
        <v>139</v>
      </c>
      <c r="AY238" s="10" t="s">
        <v>133</v>
      </c>
      <c r="BE238" s="136">
        <f aca="true" t="shared" si="4" ref="BE238:BE246">IF(U238="základní",N238,0)</f>
        <v>0</v>
      </c>
      <c r="BF238" s="136">
        <f aca="true" t="shared" si="5" ref="BF238:BF246">IF(U238="snížená",N238,0)</f>
        <v>607</v>
      </c>
      <c r="BG238" s="136">
        <f aca="true" t="shared" si="6" ref="BG238:BG246">IF(U238="zákl. přenesená",N238,0)</f>
        <v>0</v>
      </c>
      <c r="BH238" s="136">
        <f aca="true" t="shared" si="7" ref="BH238:BH246">IF(U238="sníž. přenesená",N238,0)</f>
        <v>0</v>
      </c>
      <c r="BI238" s="136">
        <f aca="true" t="shared" si="8" ref="BI238:BI246">IF(U238="nulová",N238,0)</f>
        <v>0</v>
      </c>
      <c r="BJ238" s="10" t="s">
        <v>139</v>
      </c>
      <c r="BK238" s="136">
        <f aca="true" t="shared" si="9" ref="BK238:BK246">ROUND(L238*K238,2)</f>
        <v>607</v>
      </c>
      <c r="BL238" s="10" t="s">
        <v>192</v>
      </c>
      <c r="BM238" s="10" t="s">
        <v>649</v>
      </c>
    </row>
    <row r="239" spans="2:65" s="22" customFormat="1" ht="16.5" customHeight="1">
      <c r="B239" s="127"/>
      <c r="C239" s="145" t="s">
        <v>650</v>
      </c>
      <c r="D239" s="145" t="s">
        <v>175</v>
      </c>
      <c r="E239" s="146" t="s">
        <v>651</v>
      </c>
      <c r="F239" s="404" t="s">
        <v>652</v>
      </c>
      <c r="G239" s="404"/>
      <c r="H239" s="404"/>
      <c r="I239" s="404"/>
      <c r="J239" s="147" t="s">
        <v>234</v>
      </c>
      <c r="K239" s="148">
        <v>1</v>
      </c>
      <c r="L239" s="405">
        <v>4500</v>
      </c>
      <c r="M239" s="405"/>
      <c r="N239" s="405">
        <f t="shared" si="0"/>
        <v>4500</v>
      </c>
      <c r="O239" s="405"/>
      <c r="P239" s="405"/>
      <c r="Q239" s="405"/>
      <c r="R239" s="132"/>
      <c r="T239" s="133"/>
      <c r="U239" s="30" t="s">
        <v>39</v>
      </c>
      <c r="V239" s="134">
        <v>0</v>
      </c>
      <c r="W239" s="134">
        <f t="shared" si="1"/>
        <v>0</v>
      </c>
      <c r="X239" s="134">
        <v>0.0195</v>
      </c>
      <c r="Y239" s="134">
        <f t="shared" si="2"/>
        <v>0.0195</v>
      </c>
      <c r="Z239" s="134">
        <v>0</v>
      </c>
      <c r="AA239" s="135">
        <f t="shared" si="3"/>
        <v>0</v>
      </c>
      <c r="AR239" s="10" t="s">
        <v>200</v>
      </c>
      <c r="AT239" s="10" t="s">
        <v>175</v>
      </c>
      <c r="AU239" s="10" t="s">
        <v>139</v>
      </c>
      <c r="AY239" s="10" t="s">
        <v>133</v>
      </c>
      <c r="BE239" s="136">
        <f t="shared" si="4"/>
        <v>0</v>
      </c>
      <c r="BF239" s="136">
        <f t="shared" si="5"/>
        <v>4500</v>
      </c>
      <c r="BG239" s="136">
        <f t="shared" si="6"/>
        <v>0</v>
      </c>
      <c r="BH239" s="136">
        <f t="shared" si="7"/>
        <v>0</v>
      </c>
      <c r="BI239" s="136">
        <f t="shared" si="8"/>
        <v>0</v>
      </c>
      <c r="BJ239" s="10" t="s">
        <v>139</v>
      </c>
      <c r="BK239" s="136">
        <f t="shared" si="9"/>
        <v>4500</v>
      </c>
      <c r="BL239" s="10" t="s">
        <v>192</v>
      </c>
      <c r="BM239" s="10" t="s">
        <v>653</v>
      </c>
    </row>
    <row r="240" spans="2:65" s="22" customFormat="1" ht="16.5" customHeight="1">
      <c r="B240" s="127"/>
      <c r="C240" s="128" t="s">
        <v>654</v>
      </c>
      <c r="D240" s="128" t="s">
        <v>134</v>
      </c>
      <c r="E240" s="129" t="s">
        <v>448</v>
      </c>
      <c r="F240" s="398" t="s">
        <v>449</v>
      </c>
      <c r="G240" s="398"/>
      <c r="H240" s="398"/>
      <c r="I240" s="398"/>
      <c r="J240" s="130" t="s">
        <v>234</v>
      </c>
      <c r="K240" s="131">
        <v>1</v>
      </c>
      <c r="L240" s="399">
        <v>191</v>
      </c>
      <c r="M240" s="399"/>
      <c r="N240" s="399">
        <f t="shared" si="0"/>
        <v>191</v>
      </c>
      <c r="O240" s="399"/>
      <c r="P240" s="399"/>
      <c r="Q240" s="399"/>
      <c r="R240" s="132"/>
      <c r="T240" s="133"/>
      <c r="U240" s="30" t="s">
        <v>39</v>
      </c>
      <c r="V240" s="134">
        <v>0.542</v>
      </c>
      <c r="W240" s="134">
        <f t="shared" si="1"/>
        <v>0.542</v>
      </c>
      <c r="X240" s="134">
        <v>0</v>
      </c>
      <c r="Y240" s="134">
        <f t="shared" si="2"/>
        <v>0</v>
      </c>
      <c r="Z240" s="134">
        <v>0</v>
      </c>
      <c r="AA240" s="135">
        <f t="shared" si="3"/>
        <v>0</v>
      </c>
      <c r="AR240" s="10" t="s">
        <v>192</v>
      </c>
      <c r="AT240" s="10" t="s">
        <v>134</v>
      </c>
      <c r="AU240" s="10" t="s">
        <v>139</v>
      </c>
      <c r="AY240" s="10" t="s">
        <v>133</v>
      </c>
      <c r="BE240" s="136">
        <f t="shared" si="4"/>
        <v>0</v>
      </c>
      <c r="BF240" s="136">
        <f t="shared" si="5"/>
        <v>191</v>
      </c>
      <c r="BG240" s="136">
        <f t="shared" si="6"/>
        <v>0</v>
      </c>
      <c r="BH240" s="136">
        <f t="shared" si="7"/>
        <v>0</v>
      </c>
      <c r="BI240" s="136">
        <f t="shared" si="8"/>
        <v>0</v>
      </c>
      <c r="BJ240" s="10" t="s">
        <v>139</v>
      </c>
      <c r="BK240" s="136">
        <f t="shared" si="9"/>
        <v>191</v>
      </c>
      <c r="BL240" s="10" t="s">
        <v>192</v>
      </c>
      <c r="BM240" s="10" t="s">
        <v>655</v>
      </c>
    </row>
    <row r="241" spans="2:65" s="22" customFormat="1" ht="25.5" customHeight="1">
      <c r="B241" s="127"/>
      <c r="C241" s="145" t="s">
        <v>656</v>
      </c>
      <c r="D241" s="145" t="s">
        <v>175</v>
      </c>
      <c r="E241" s="146" t="s">
        <v>451</v>
      </c>
      <c r="F241" s="404" t="s">
        <v>452</v>
      </c>
      <c r="G241" s="404"/>
      <c r="H241" s="404"/>
      <c r="I241" s="404"/>
      <c r="J241" s="147" t="s">
        <v>234</v>
      </c>
      <c r="K241" s="148">
        <v>1</v>
      </c>
      <c r="L241" s="405">
        <v>146</v>
      </c>
      <c r="M241" s="405"/>
      <c r="N241" s="405">
        <f t="shared" si="0"/>
        <v>146</v>
      </c>
      <c r="O241" s="405"/>
      <c r="P241" s="405"/>
      <c r="Q241" s="405"/>
      <c r="R241" s="132"/>
      <c r="T241" s="133"/>
      <c r="U241" s="30" t="s">
        <v>39</v>
      </c>
      <c r="V241" s="134">
        <v>0</v>
      </c>
      <c r="W241" s="134">
        <f t="shared" si="1"/>
        <v>0</v>
      </c>
      <c r="X241" s="134">
        <v>0.0004</v>
      </c>
      <c r="Y241" s="134">
        <f t="shared" si="2"/>
        <v>0.0004</v>
      </c>
      <c r="Z241" s="134">
        <v>0</v>
      </c>
      <c r="AA241" s="135">
        <f t="shared" si="3"/>
        <v>0</v>
      </c>
      <c r="AR241" s="10" t="s">
        <v>200</v>
      </c>
      <c r="AT241" s="10" t="s">
        <v>175</v>
      </c>
      <c r="AU241" s="10" t="s">
        <v>139</v>
      </c>
      <c r="AY241" s="10" t="s">
        <v>133</v>
      </c>
      <c r="BE241" s="136">
        <f t="shared" si="4"/>
        <v>0</v>
      </c>
      <c r="BF241" s="136">
        <f t="shared" si="5"/>
        <v>146</v>
      </c>
      <c r="BG241" s="136">
        <f t="shared" si="6"/>
        <v>0</v>
      </c>
      <c r="BH241" s="136">
        <f t="shared" si="7"/>
        <v>0</v>
      </c>
      <c r="BI241" s="136">
        <f t="shared" si="8"/>
        <v>0</v>
      </c>
      <c r="BJ241" s="10" t="s">
        <v>139</v>
      </c>
      <c r="BK241" s="136">
        <f t="shared" si="9"/>
        <v>146</v>
      </c>
      <c r="BL241" s="10" t="s">
        <v>192</v>
      </c>
      <c r="BM241" s="10" t="s">
        <v>657</v>
      </c>
    </row>
    <row r="242" spans="2:65" s="22" customFormat="1" ht="16.5" customHeight="1">
      <c r="B242" s="127"/>
      <c r="C242" s="145" t="s">
        <v>658</v>
      </c>
      <c r="D242" s="145" t="s">
        <v>175</v>
      </c>
      <c r="E242" s="146" t="s">
        <v>454</v>
      </c>
      <c r="F242" s="404" t="s">
        <v>455</v>
      </c>
      <c r="G242" s="404"/>
      <c r="H242" s="404"/>
      <c r="I242" s="404"/>
      <c r="J242" s="147" t="s">
        <v>234</v>
      </c>
      <c r="K242" s="148">
        <v>1</v>
      </c>
      <c r="L242" s="405">
        <v>176</v>
      </c>
      <c r="M242" s="405"/>
      <c r="N242" s="405">
        <f t="shared" si="0"/>
        <v>176</v>
      </c>
      <c r="O242" s="405"/>
      <c r="P242" s="405"/>
      <c r="Q242" s="405"/>
      <c r="R242" s="132"/>
      <c r="T242" s="133"/>
      <c r="U242" s="30" t="s">
        <v>39</v>
      </c>
      <c r="V242" s="134">
        <v>0</v>
      </c>
      <c r="W242" s="134">
        <f t="shared" si="1"/>
        <v>0</v>
      </c>
      <c r="X242" s="134">
        <v>0.00015</v>
      </c>
      <c r="Y242" s="134">
        <f t="shared" si="2"/>
        <v>0.00015</v>
      </c>
      <c r="Z242" s="134">
        <v>0</v>
      </c>
      <c r="AA242" s="135">
        <f t="shared" si="3"/>
        <v>0</v>
      </c>
      <c r="AR242" s="10" t="s">
        <v>200</v>
      </c>
      <c r="AT242" s="10" t="s">
        <v>175</v>
      </c>
      <c r="AU242" s="10" t="s">
        <v>139</v>
      </c>
      <c r="AY242" s="10" t="s">
        <v>133</v>
      </c>
      <c r="BE242" s="136">
        <f t="shared" si="4"/>
        <v>0</v>
      </c>
      <c r="BF242" s="136">
        <f t="shared" si="5"/>
        <v>176</v>
      </c>
      <c r="BG242" s="136">
        <f t="shared" si="6"/>
        <v>0</v>
      </c>
      <c r="BH242" s="136">
        <f t="shared" si="7"/>
        <v>0</v>
      </c>
      <c r="BI242" s="136">
        <f t="shared" si="8"/>
        <v>0</v>
      </c>
      <c r="BJ242" s="10" t="s">
        <v>139</v>
      </c>
      <c r="BK242" s="136">
        <f t="shared" si="9"/>
        <v>176</v>
      </c>
      <c r="BL242" s="10" t="s">
        <v>192</v>
      </c>
      <c r="BM242" s="10" t="s">
        <v>659</v>
      </c>
    </row>
    <row r="243" spans="2:65" s="22" customFormat="1" ht="25.5" customHeight="1">
      <c r="B243" s="127"/>
      <c r="C243" s="145" t="s">
        <v>660</v>
      </c>
      <c r="D243" s="145" t="s">
        <v>175</v>
      </c>
      <c r="E243" s="146" t="s">
        <v>661</v>
      </c>
      <c r="F243" s="404" t="s">
        <v>662</v>
      </c>
      <c r="G243" s="404"/>
      <c r="H243" s="404"/>
      <c r="I243" s="404"/>
      <c r="J243" s="147" t="s">
        <v>234</v>
      </c>
      <c r="K243" s="148">
        <v>1</v>
      </c>
      <c r="L243" s="405">
        <v>399</v>
      </c>
      <c r="M243" s="405"/>
      <c r="N243" s="405">
        <f t="shared" si="0"/>
        <v>399</v>
      </c>
      <c r="O243" s="405"/>
      <c r="P243" s="405"/>
      <c r="Q243" s="405"/>
      <c r="R243" s="132"/>
      <c r="T243" s="133"/>
      <c r="U243" s="30" t="s">
        <v>39</v>
      </c>
      <c r="V243" s="134">
        <v>0</v>
      </c>
      <c r="W243" s="134">
        <f t="shared" si="1"/>
        <v>0</v>
      </c>
      <c r="X243" s="134">
        <v>0.0012</v>
      </c>
      <c r="Y243" s="134">
        <f t="shared" si="2"/>
        <v>0.0012</v>
      </c>
      <c r="Z243" s="134">
        <v>0</v>
      </c>
      <c r="AA243" s="135">
        <f t="shared" si="3"/>
        <v>0</v>
      </c>
      <c r="AR243" s="10" t="s">
        <v>200</v>
      </c>
      <c r="AT243" s="10" t="s">
        <v>175</v>
      </c>
      <c r="AU243" s="10" t="s">
        <v>139</v>
      </c>
      <c r="AY243" s="10" t="s">
        <v>133</v>
      </c>
      <c r="BE243" s="136">
        <f t="shared" si="4"/>
        <v>0</v>
      </c>
      <c r="BF243" s="136">
        <f t="shared" si="5"/>
        <v>399</v>
      </c>
      <c r="BG243" s="136">
        <f t="shared" si="6"/>
        <v>0</v>
      </c>
      <c r="BH243" s="136">
        <f t="shared" si="7"/>
        <v>0</v>
      </c>
      <c r="BI243" s="136">
        <f t="shared" si="8"/>
        <v>0</v>
      </c>
      <c r="BJ243" s="10" t="s">
        <v>139</v>
      </c>
      <c r="BK243" s="136">
        <f t="shared" si="9"/>
        <v>399</v>
      </c>
      <c r="BL243" s="10" t="s">
        <v>192</v>
      </c>
      <c r="BM243" s="10" t="s">
        <v>663</v>
      </c>
    </row>
    <row r="244" spans="2:65" s="22" customFormat="1" ht="25.5" customHeight="1">
      <c r="B244" s="127"/>
      <c r="C244" s="128" t="s">
        <v>664</v>
      </c>
      <c r="D244" s="128" t="s">
        <v>134</v>
      </c>
      <c r="E244" s="129" t="s">
        <v>665</v>
      </c>
      <c r="F244" s="398" t="s">
        <v>666</v>
      </c>
      <c r="G244" s="398"/>
      <c r="H244" s="398"/>
      <c r="I244" s="398"/>
      <c r="J244" s="130" t="s">
        <v>234</v>
      </c>
      <c r="K244" s="131">
        <v>1</v>
      </c>
      <c r="L244" s="399">
        <v>1070</v>
      </c>
      <c r="M244" s="399"/>
      <c r="N244" s="399">
        <f t="shared" si="0"/>
        <v>1070</v>
      </c>
      <c r="O244" s="399"/>
      <c r="P244" s="399"/>
      <c r="Q244" s="399"/>
      <c r="R244" s="132"/>
      <c r="T244" s="133"/>
      <c r="U244" s="30" t="s">
        <v>39</v>
      </c>
      <c r="V244" s="134">
        <v>2.925</v>
      </c>
      <c r="W244" s="134">
        <f t="shared" si="1"/>
        <v>2.925</v>
      </c>
      <c r="X244" s="134">
        <v>0.00047</v>
      </c>
      <c r="Y244" s="134">
        <f t="shared" si="2"/>
        <v>0.00047</v>
      </c>
      <c r="Z244" s="134">
        <v>0</v>
      </c>
      <c r="AA244" s="135">
        <f t="shared" si="3"/>
        <v>0</v>
      </c>
      <c r="AR244" s="10" t="s">
        <v>192</v>
      </c>
      <c r="AT244" s="10" t="s">
        <v>134</v>
      </c>
      <c r="AU244" s="10" t="s">
        <v>139</v>
      </c>
      <c r="AY244" s="10" t="s">
        <v>133</v>
      </c>
      <c r="BE244" s="136">
        <f t="shared" si="4"/>
        <v>0</v>
      </c>
      <c r="BF244" s="136">
        <f t="shared" si="5"/>
        <v>1070</v>
      </c>
      <c r="BG244" s="136">
        <f t="shared" si="6"/>
        <v>0</v>
      </c>
      <c r="BH244" s="136">
        <f t="shared" si="7"/>
        <v>0</v>
      </c>
      <c r="BI244" s="136">
        <f t="shared" si="8"/>
        <v>0</v>
      </c>
      <c r="BJ244" s="10" t="s">
        <v>139</v>
      </c>
      <c r="BK244" s="136">
        <f t="shared" si="9"/>
        <v>1070</v>
      </c>
      <c r="BL244" s="10" t="s">
        <v>192</v>
      </c>
      <c r="BM244" s="10" t="s">
        <v>667</v>
      </c>
    </row>
    <row r="245" spans="2:65" s="22" customFormat="1" ht="25.5" customHeight="1">
      <c r="B245" s="127"/>
      <c r="C245" s="145" t="s">
        <v>668</v>
      </c>
      <c r="D245" s="145" t="s">
        <v>175</v>
      </c>
      <c r="E245" s="146" t="s">
        <v>669</v>
      </c>
      <c r="F245" s="404" t="s">
        <v>670</v>
      </c>
      <c r="G245" s="404"/>
      <c r="H245" s="404"/>
      <c r="I245" s="404"/>
      <c r="J245" s="147" t="s">
        <v>234</v>
      </c>
      <c r="K245" s="148">
        <v>1</v>
      </c>
      <c r="L245" s="405">
        <v>3110</v>
      </c>
      <c r="M245" s="405"/>
      <c r="N245" s="405">
        <f t="shared" si="0"/>
        <v>3110</v>
      </c>
      <c r="O245" s="405"/>
      <c r="P245" s="405"/>
      <c r="Q245" s="405"/>
      <c r="R245" s="132"/>
      <c r="T245" s="133"/>
      <c r="U245" s="30" t="s">
        <v>39</v>
      </c>
      <c r="V245" s="134">
        <v>0</v>
      </c>
      <c r="W245" s="134">
        <f t="shared" si="1"/>
        <v>0</v>
      </c>
      <c r="X245" s="134">
        <v>0.016</v>
      </c>
      <c r="Y245" s="134">
        <f t="shared" si="2"/>
        <v>0.016</v>
      </c>
      <c r="Z245" s="134">
        <v>0</v>
      </c>
      <c r="AA245" s="135">
        <f t="shared" si="3"/>
        <v>0</v>
      </c>
      <c r="AR245" s="10" t="s">
        <v>200</v>
      </c>
      <c r="AT245" s="10" t="s">
        <v>175</v>
      </c>
      <c r="AU245" s="10" t="s">
        <v>139</v>
      </c>
      <c r="AY245" s="10" t="s">
        <v>133</v>
      </c>
      <c r="BE245" s="136">
        <f t="shared" si="4"/>
        <v>0</v>
      </c>
      <c r="BF245" s="136">
        <f t="shared" si="5"/>
        <v>3110</v>
      </c>
      <c r="BG245" s="136">
        <f t="shared" si="6"/>
        <v>0</v>
      </c>
      <c r="BH245" s="136">
        <f t="shared" si="7"/>
        <v>0</v>
      </c>
      <c r="BI245" s="136">
        <f t="shared" si="8"/>
        <v>0</v>
      </c>
      <c r="BJ245" s="10" t="s">
        <v>139</v>
      </c>
      <c r="BK245" s="136">
        <f t="shared" si="9"/>
        <v>3110</v>
      </c>
      <c r="BL245" s="10" t="s">
        <v>192</v>
      </c>
      <c r="BM245" s="10" t="s">
        <v>671</v>
      </c>
    </row>
    <row r="246" spans="2:65" s="22" customFormat="1" ht="25.5" customHeight="1">
      <c r="B246" s="127"/>
      <c r="C246" s="128" t="s">
        <v>672</v>
      </c>
      <c r="D246" s="128" t="s">
        <v>134</v>
      </c>
      <c r="E246" s="129" t="s">
        <v>460</v>
      </c>
      <c r="F246" s="398" t="s">
        <v>461</v>
      </c>
      <c r="G246" s="398"/>
      <c r="H246" s="398"/>
      <c r="I246" s="398"/>
      <c r="J246" s="130" t="s">
        <v>234</v>
      </c>
      <c r="K246" s="131">
        <v>1</v>
      </c>
      <c r="L246" s="399">
        <v>22.6</v>
      </c>
      <c r="M246" s="399"/>
      <c r="N246" s="399">
        <f t="shared" si="0"/>
        <v>22.6</v>
      </c>
      <c r="O246" s="399"/>
      <c r="P246" s="399"/>
      <c r="Q246" s="399"/>
      <c r="R246" s="132"/>
      <c r="T246" s="133"/>
      <c r="U246" s="30" t="s">
        <v>39</v>
      </c>
      <c r="V246" s="134">
        <v>0.05</v>
      </c>
      <c r="W246" s="134">
        <f t="shared" si="1"/>
        <v>0.05</v>
      </c>
      <c r="X246" s="134">
        <v>0</v>
      </c>
      <c r="Y246" s="134">
        <f t="shared" si="2"/>
        <v>0</v>
      </c>
      <c r="Z246" s="134">
        <v>0.024</v>
      </c>
      <c r="AA246" s="135">
        <f t="shared" si="3"/>
        <v>0.024</v>
      </c>
      <c r="AR246" s="10" t="s">
        <v>192</v>
      </c>
      <c r="AT246" s="10" t="s">
        <v>134</v>
      </c>
      <c r="AU246" s="10" t="s">
        <v>139</v>
      </c>
      <c r="AY246" s="10" t="s">
        <v>133</v>
      </c>
      <c r="BE246" s="136">
        <f t="shared" si="4"/>
        <v>0</v>
      </c>
      <c r="BF246" s="136">
        <f t="shared" si="5"/>
        <v>22.6</v>
      </c>
      <c r="BG246" s="136">
        <f t="shared" si="6"/>
        <v>0</v>
      </c>
      <c r="BH246" s="136">
        <f t="shared" si="7"/>
        <v>0</v>
      </c>
      <c r="BI246" s="136">
        <f t="shared" si="8"/>
        <v>0</v>
      </c>
      <c r="BJ246" s="10" t="s">
        <v>139</v>
      </c>
      <c r="BK246" s="136">
        <f t="shared" si="9"/>
        <v>22.6</v>
      </c>
      <c r="BL246" s="10" t="s">
        <v>192</v>
      </c>
      <c r="BM246" s="10" t="s">
        <v>673</v>
      </c>
    </row>
    <row r="247" spans="2:51" s="138" customFormat="1" ht="16.5" customHeight="1">
      <c r="B247" s="139"/>
      <c r="E247" s="140"/>
      <c r="F247" s="397" t="s">
        <v>78</v>
      </c>
      <c r="G247" s="397"/>
      <c r="H247" s="397"/>
      <c r="I247" s="397"/>
      <c r="K247" s="141">
        <v>1</v>
      </c>
      <c r="R247" s="142"/>
      <c r="T247" s="143"/>
      <c r="AA247" s="144"/>
      <c r="AT247" s="140" t="s">
        <v>144</v>
      </c>
      <c r="AU247" s="140" t="s">
        <v>139</v>
      </c>
      <c r="AV247" s="138" t="s">
        <v>139</v>
      </c>
      <c r="AW247" s="138" t="s">
        <v>30</v>
      </c>
      <c r="AX247" s="138" t="s">
        <v>78</v>
      </c>
      <c r="AY247" s="140" t="s">
        <v>133</v>
      </c>
    </row>
    <row r="248" spans="2:65" s="22" customFormat="1" ht="25.5" customHeight="1">
      <c r="B248" s="127"/>
      <c r="C248" s="128" t="s">
        <v>674</v>
      </c>
      <c r="D248" s="128" t="s">
        <v>134</v>
      </c>
      <c r="E248" s="129" t="s">
        <v>255</v>
      </c>
      <c r="F248" s="398" t="s">
        <v>256</v>
      </c>
      <c r="G248" s="398"/>
      <c r="H248" s="398"/>
      <c r="I248" s="398"/>
      <c r="J248" s="130" t="s">
        <v>183</v>
      </c>
      <c r="K248" s="131">
        <v>0.038</v>
      </c>
      <c r="L248" s="399">
        <v>709</v>
      </c>
      <c r="M248" s="399"/>
      <c r="N248" s="399">
        <f>ROUND(L248*K248,2)</f>
        <v>26.94</v>
      </c>
      <c r="O248" s="399"/>
      <c r="P248" s="399"/>
      <c r="Q248" s="399"/>
      <c r="R248" s="132"/>
      <c r="T248" s="133"/>
      <c r="U248" s="30" t="s">
        <v>39</v>
      </c>
      <c r="V248" s="134">
        <v>2.255</v>
      </c>
      <c r="W248" s="134">
        <f>V248*K248</f>
        <v>0.08568999999999999</v>
      </c>
      <c r="X248" s="134">
        <v>0</v>
      </c>
      <c r="Y248" s="134">
        <f>X248*K248</f>
        <v>0</v>
      </c>
      <c r="Z248" s="134">
        <v>0</v>
      </c>
      <c r="AA248" s="135">
        <f>Z248*K248</f>
        <v>0</v>
      </c>
      <c r="AR248" s="10" t="s">
        <v>192</v>
      </c>
      <c r="AT248" s="10" t="s">
        <v>134</v>
      </c>
      <c r="AU248" s="10" t="s">
        <v>139</v>
      </c>
      <c r="AY248" s="10" t="s">
        <v>133</v>
      </c>
      <c r="BE248" s="136">
        <f>IF(U248="základní",N248,0)</f>
        <v>0</v>
      </c>
      <c r="BF248" s="136">
        <f>IF(U248="snížená",N248,0)</f>
        <v>26.94</v>
      </c>
      <c r="BG248" s="136">
        <f>IF(U248="zákl. přenesená",N248,0)</f>
        <v>0</v>
      </c>
      <c r="BH248" s="136">
        <f>IF(U248="sníž. přenesená",N248,0)</f>
        <v>0</v>
      </c>
      <c r="BI248" s="136">
        <f>IF(U248="nulová",N248,0)</f>
        <v>0</v>
      </c>
      <c r="BJ248" s="10" t="s">
        <v>139</v>
      </c>
      <c r="BK248" s="136">
        <f>ROUND(L248*K248,2)</f>
        <v>26.94</v>
      </c>
      <c r="BL248" s="10" t="s">
        <v>192</v>
      </c>
      <c r="BM248" s="10" t="s">
        <v>675</v>
      </c>
    </row>
    <row r="249" spans="2:63" s="116" customFormat="1" ht="29.85" customHeight="1">
      <c r="B249" s="117"/>
      <c r="D249" s="126" t="s">
        <v>116</v>
      </c>
      <c r="E249" s="126"/>
      <c r="F249" s="126"/>
      <c r="G249" s="126"/>
      <c r="H249" s="126"/>
      <c r="I249" s="126"/>
      <c r="J249" s="126"/>
      <c r="K249" s="126"/>
      <c r="L249" s="126"/>
      <c r="M249" s="126"/>
      <c r="N249" s="403">
        <f>BK249</f>
        <v>1981.54</v>
      </c>
      <c r="O249" s="403"/>
      <c r="P249" s="403"/>
      <c r="Q249" s="403"/>
      <c r="R249" s="119"/>
      <c r="T249" s="120"/>
      <c r="W249" s="121">
        <f>SUM(W250:W278)</f>
        <v>4.070712</v>
      </c>
      <c r="Y249" s="121">
        <f>SUM(Y250:Y278)</f>
        <v>0.00235288</v>
      </c>
      <c r="AA249" s="122">
        <f>SUM(AA250:AA278)</f>
        <v>0</v>
      </c>
      <c r="AR249" s="123" t="s">
        <v>139</v>
      </c>
      <c r="AT249" s="124" t="s">
        <v>71</v>
      </c>
      <c r="AU249" s="124" t="s">
        <v>78</v>
      </c>
      <c r="AY249" s="123" t="s">
        <v>133</v>
      </c>
      <c r="BK249" s="125">
        <f>SUM(BK250:BK278)</f>
        <v>1981.54</v>
      </c>
    </row>
    <row r="250" spans="2:65" s="22" customFormat="1" ht="25.5" customHeight="1">
      <c r="B250" s="127"/>
      <c r="C250" s="128" t="s">
        <v>676</v>
      </c>
      <c r="D250" s="128" t="s">
        <v>134</v>
      </c>
      <c r="E250" s="129" t="s">
        <v>272</v>
      </c>
      <c r="F250" s="398" t="s">
        <v>273</v>
      </c>
      <c r="G250" s="398"/>
      <c r="H250" s="398"/>
      <c r="I250" s="398"/>
      <c r="J250" s="130" t="s">
        <v>137</v>
      </c>
      <c r="K250" s="131">
        <v>8.606</v>
      </c>
      <c r="L250" s="399">
        <v>4.93</v>
      </c>
      <c r="M250" s="399"/>
      <c r="N250" s="399">
        <f>ROUND(L250*K250,2)</f>
        <v>42.43</v>
      </c>
      <c r="O250" s="399"/>
      <c r="P250" s="399"/>
      <c r="Q250" s="399"/>
      <c r="R250" s="132"/>
      <c r="T250" s="133"/>
      <c r="U250" s="30" t="s">
        <v>39</v>
      </c>
      <c r="V250" s="134">
        <v>0.014</v>
      </c>
      <c r="W250" s="134">
        <f>V250*K250</f>
        <v>0.120484</v>
      </c>
      <c r="X250" s="134">
        <v>0</v>
      </c>
      <c r="Y250" s="134">
        <f>X250*K250</f>
        <v>0</v>
      </c>
      <c r="Z250" s="134">
        <v>0</v>
      </c>
      <c r="AA250" s="135">
        <f>Z250*K250</f>
        <v>0</v>
      </c>
      <c r="AR250" s="10" t="s">
        <v>192</v>
      </c>
      <c r="AT250" s="10" t="s">
        <v>134</v>
      </c>
      <c r="AU250" s="10" t="s">
        <v>139</v>
      </c>
      <c r="AY250" s="10" t="s">
        <v>133</v>
      </c>
      <c r="BE250" s="136">
        <f>IF(U250="základní",N250,0)</f>
        <v>0</v>
      </c>
      <c r="BF250" s="136">
        <f>IF(U250="snížená",N250,0)</f>
        <v>42.43</v>
      </c>
      <c r="BG250" s="136">
        <f>IF(U250="zákl. přenesená",N250,0)</f>
        <v>0</v>
      </c>
      <c r="BH250" s="136">
        <f>IF(U250="sníž. přenesená",N250,0)</f>
        <v>0</v>
      </c>
      <c r="BI250" s="136">
        <f>IF(U250="nulová",N250,0)</f>
        <v>0</v>
      </c>
      <c r="BJ250" s="10" t="s">
        <v>139</v>
      </c>
      <c r="BK250" s="136">
        <f>ROUND(L250*K250,2)</f>
        <v>42.43</v>
      </c>
      <c r="BL250" s="10" t="s">
        <v>192</v>
      </c>
      <c r="BM250" s="10" t="s">
        <v>677</v>
      </c>
    </row>
    <row r="251" spans="2:51" s="138" customFormat="1" ht="16.5" customHeight="1">
      <c r="B251" s="139"/>
      <c r="E251" s="140"/>
      <c r="F251" s="397" t="s">
        <v>194</v>
      </c>
      <c r="G251" s="397"/>
      <c r="H251" s="397"/>
      <c r="I251" s="397"/>
      <c r="K251" s="141">
        <v>8.606</v>
      </c>
      <c r="R251" s="142"/>
      <c r="T251" s="143"/>
      <c r="AA251" s="144"/>
      <c r="AT251" s="140" t="s">
        <v>144</v>
      </c>
      <c r="AU251" s="140" t="s">
        <v>139</v>
      </c>
      <c r="AV251" s="138" t="s">
        <v>139</v>
      </c>
      <c r="AW251" s="138" t="s">
        <v>30</v>
      </c>
      <c r="AX251" s="138" t="s">
        <v>78</v>
      </c>
      <c r="AY251" s="140" t="s">
        <v>133</v>
      </c>
    </row>
    <row r="252" spans="2:65" s="22" customFormat="1" ht="25.5" customHeight="1">
      <c r="B252" s="127"/>
      <c r="C252" s="145" t="s">
        <v>678</v>
      </c>
      <c r="D252" s="145" t="s">
        <v>175</v>
      </c>
      <c r="E252" s="146" t="s">
        <v>276</v>
      </c>
      <c r="F252" s="404" t="s">
        <v>277</v>
      </c>
      <c r="G252" s="404"/>
      <c r="H252" s="404"/>
      <c r="I252" s="404"/>
      <c r="J252" s="147" t="s">
        <v>137</v>
      </c>
      <c r="K252" s="148">
        <v>9.036</v>
      </c>
      <c r="L252" s="405">
        <v>3.78</v>
      </c>
      <c r="M252" s="405"/>
      <c r="N252" s="405">
        <f>ROUND(L252*K252,2)</f>
        <v>34.16</v>
      </c>
      <c r="O252" s="405"/>
      <c r="P252" s="405"/>
      <c r="Q252" s="405"/>
      <c r="R252" s="132"/>
      <c r="T252" s="133"/>
      <c r="U252" s="30" t="s">
        <v>39</v>
      </c>
      <c r="V252" s="134">
        <v>0</v>
      </c>
      <c r="W252" s="134">
        <f>V252*K252</f>
        <v>0</v>
      </c>
      <c r="X252" s="134">
        <v>0</v>
      </c>
      <c r="Y252" s="134">
        <f>X252*K252</f>
        <v>0</v>
      </c>
      <c r="Z252" s="134">
        <v>0</v>
      </c>
      <c r="AA252" s="135">
        <f>Z252*K252</f>
        <v>0</v>
      </c>
      <c r="AR252" s="10" t="s">
        <v>200</v>
      </c>
      <c r="AT252" s="10" t="s">
        <v>175</v>
      </c>
      <c r="AU252" s="10" t="s">
        <v>139</v>
      </c>
      <c r="AY252" s="10" t="s">
        <v>133</v>
      </c>
      <c r="BE252" s="136">
        <f>IF(U252="základní",N252,0)</f>
        <v>0</v>
      </c>
      <c r="BF252" s="136">
        <f>IF(U252="snížená",N252,0)</f>
        <v>34.16</v>
      </c>
      <c r="BG252" s="136">
        <f>IF(U252="zákl. přenesená",N252,0)</f>
        <v>0</v>
      </c>
      <c r="BH252" s="136">
        <f>IF(U252="sníž. přenesená",N252,0)</f>
        <v>0</v>
      </c>
      <c r="BI252" s="136">
        <f>IF(U252="nulová",N252,0)</f>
        <v>0</v>
      </c>
      <c r="BJ252" s="10" t="s">
        <v>139</v>
      </c>
      <c r="BK252" s="136">
        <f>ROUND(L252*K252,2)</f>
        <v>34.16</v>
      </c>
      <c r="BL252" s="10" t="s">
        <v>192</v>
      </c>
      <c r="BM252" s="10" t="s">
        <v>679</v>
      </c>
    </row>
    <row r="253" spans="2:65" s="22" customFormat="1" ht="25.5" customHeight="1">
      <c r="B253" s="127"/>
      <c r="C253" s="128" t="s">
        <v>680</v>
      </c>
      <c r="D253" s="128" t="s">
        <v>134</v>
      </c>
      <c r="E253" s="129" t="s">
        <v>473</v>
      </c>
      <c r="F253" s="398" t="s">
        <v>474</v>
      </c>
      <c r="G253" s="398"/>
      <c r="H253" s="398"/>
      <c r="I253" s="398"/>
      <c r="J253" s="130" t="s">
        <v>137</v>
      </c>
      <c r="K253" s="131">
        <v>5.252</v>
      </c>
      <c r="L253" s="399">
        <v>43.8</v>
      </c>
      <c r="M253" s="399"/>
      <c r="N253" s="399">
        <f>ROUND(L253*K253,2)</f>
        <v>230.04</v>
      </c>
      <c r="O253" s="399"/>
      <c r="P253" s="399"/>
      <c r="Q253" s="399"/>
      <c r="R253" s="132"/>
      <c r="T253" s="133"/>
      <c r="U253" s="30" t="s">
        <v>39</v>
      </c>
      <c r="V253" s="134">
        <v>0.116</v>
      </c>
      <c r="W253" s="134">
        <f>V253*K253</f>
        <v>0.609232</v>
      </c>
      <c r="X253" s="134">
        <v>2E-05</v>
      </c>
      <c r="Y253" s="134">
        <f>X253*K253</f>
        <v>0.00010504000000000001</v>
      </c>
      <c r="Z253" s="134">
        <v>0</v>
      </c>
      <c r="AA253" s="135">
        <f>Z253*K253</f>
        <v>0</v>
      </c>
      <c r="AR253" s="10" t="s">
        <v>192</v>
      </c>
      <c r="AT253" s="10" t="s">
        <v>134</v>
      </c>
      <c r="AU253" s="10" t="s">
        <v>139</v>
      </c>
      <c r="AY253" s="10" t="s">
        <v>133</v>
      </c>
      <c r="BE253" s="136">
        <f>IF(U253="základní",N253,0)</f>
        <v>0</v>
      </c>
      <c r="BF253" s="136">
        <f>IF(U253="snížená",N253,0)</f>
        <v>230.04</v>
      </c>
      <c r="BG253" s="136">
        <f>IF(U253="zákl. přenesená",N253,0)</f>
        <v>0</v>
      </c>
      <c r="BH253" s="136">
        <f>IF(U253="sníž. přenesená",N253,0)</f>
        <v>0</v>
      </c>
      <c r="BI253" s="136">
        <f>IF(U253="nulová",N253,0)</f>
        <v>0</v>
      </c>
      <c r="BJ253" s="10" t="s">
        <v>139</v>
      </c>
      <c r="BK253" s="136">
        <f>ROUND(L253*K253,2)</f>
        <v>230.04</v>
      </c>
      <c r="BL253" s="10" t="s">
        <v>192</v>
      </c>
      <c r="BM253" s="10" t="s">
        <v>681</v>
      </c>
    </row>
    <row r="254" spans="2:51" s="138" customFormat="1" ht="16.5" customHeight="1">
      <c r="B254" s="139"/>
      <c r="E254" s="140"/>
      <c r="F254" s="397" t="s">
        <v>682</v>
      </c>
      <c r="G254" s="397"/>
      <c r="H254" s="397"/>
      <c r="I254" s="397"/>
      <c r="K254" s="141">
        <v>3.152</v>
      </c>
      <c r="R254" s="142"/>
      <c r="T254" s="143"/>
      <c r="AA254" s="144"/>
      <c r="AT254" s="140" t="s">
        <v>144</v>
      </c>
      <c r="AU254" s="140" t="s">
        <v>139</v>
      </c>
      <c r="AV254" s="138" t="s">
        <v>139</v>
      </c>
      <c r="AW254" s="138" t="s">
        <v>30</v>
      </c>
      <c r="AX254" s="138" t="s">
        <v>72</v>
      </c>
      <c r="AY254" s="140" t="s">
        <v>133</v>
      </c>
    </row>
    <row r="255" spans="2:51" s="138" customFormat="1" ht="16.5" customHeight="1">
      <c r="B255" s="139"/>
      <c r="E255" s="140"/>
      <c r="F255" s="400" t="s">
        <v>683</v>
      </c>
      <c r="G255" s="400"/>
      <c r="H255" s="400"/>
      <c r="I255" s="400"/>
      <c r="K255" s="141">
        <v>2.1</v>
      </c>
      <c r="R255" s="142"/>
      <c r="T255" s="143"/>
      <c r="AA255" s="144"/>
      <c r="AT255" s="140" t="s">
        <v>144</v>
      </c>
      <c r="AU255" s="140" t="s">
        <v>139</v>
      </c>
      <c r="AV255" s="138" t="s">
        <v>139</v>
      </c>
      <c r="AW255" s="138" t="s">
        <v>30</v>
      </c>
      <c r="AX255" s="138" t="s">
        <v>72</v>
      </c>
      <c r="AY255" s="140" t="s">
        <v>133</v>
      </c>
    </row>
    <row r="256" spans="2:51" s="138" customFormat="1" ht="16.5" customHeight="1">
      <c r="B256" s="139"/>
      <c r="E256" s="140"/>
      <c r="F256" s="400"/>
      <c r="G256" s="400"/>
      <c r="H256" s="400"/>
      <c r="I256" s="400"/>
      <c r="K256" s="141">
        <v>0</v>
      </c>
      <c r="R256" s="142"/>
      <c r="T256" s="143"/>
      <c r="AA256" s="144"/>
      <c r="AT256" s="140" t="s">
        <v>144</v>
      </c>
      <c r="AU256" s="140" t="s">
        <v>139</v>
      </c>
      <c r="AV256" s="138" t="s">
        <v>139</v>
      </c>
      <c r="AW256" s="138" t="s">
        <v>30</v>
      </c>
      <c r="AX256" s="138" t="s">
        <v>72</v>
      </c>
      <c r="AY256" s="140" t="s">
        <v>133</v>
      </c>
    </row>
    <row r="257" spans="2:51" s="149" customFormat="1" ht="16.5" customHeight="1">
      <c r="B257" s="150"/>
      <c r="E257" s="151"/>
      <c r="F257" s="401" t="s">
        <v>196</v>
      </c>
      <c r="G257" s="401"/>
      <c r="H257" s="401"/>
      <c r="I257" s="401"/>
      <c r="K257" s="152">
        <v>5.252</v>
      </c>
      <c r="R257" s="153"/>
      <c r="T257" s="154"/>
      <c r="AA257" s="155"/>
      <c r="AT257" s="151" t="s">
        <v>144</v>
      </c>
      <c r="AU257" s="151" t="s">
        <v>139</v>
      </c>
      <c r="AV257" s="149" t="s">
        <v>138</v>
      </c>
      <c r="AW257" s="149" t="s">
        <v>30</v>
      </c>
      <c r="AX257" s="149" t="s">
        <v>78</v>
      </c>
      <c r="AY257" s="151" t="s">
        <v>133</v>
      </c>
    </row>
    <row r="258" spans="2:65" s="22" customFormat="1" ht="25.5" customHeight="1">
      <c r="B258" s="127"/>
      <c r="C258" s="128" t="s">
        <v>684</v>
      </c>
      <c r="D258" s="128" t="s">
        <v>134</v>
      </c>
      <c r="E258" s="129" t="s">
        <v>280</v>
      </c>
      <c r="F258" s="398" t="s">
        <v>281</v>
      </c>
      <c r="G258" s="398"/>
      <c r="H258" s="398"/>
      <c r="I258" s="398"/>
      <c r="J258" s="130" t="s">
        <v>137</v>
      </c>
      <c r="K258" s="131">
        <v>5.252</v>
      </c>
      <c r="L258" s="399">
        <v>4.93</v>
      </c>
      <c r="M258" s="399"/>
      <c r="N258" s="399">
        <f>ROUND(L258*K258,2)</f>
        <v>25.89</v>
      </c>
      <c r="O258" s="399"/>
      <c r="P258" s="399"/>
      <c r="Q258" s="399"/>
      <c r="R258" s="132"/>
      <c r="T258" s="133"/>
      <c r="U258" s="30" t="s">
        <v>39</v>
      </c>
      <c r="V258" s="134">
        <v>0.014</v>
      </c>
      <c r="W258" s="134">
        <f>V258*K258</f>
        <v>0.073528</v>
      </c>
      <c r="X258" s="134">
        <v>0</v>
      </c>
      <c r="Y258" s="134">
        <f>X258*K258</f>
        <v>0</v>
      </c>
      <c r="Z258" s="134">
        <v>0</v>
      </c>
      <c r="AA258" s="135">
        <f>Z258*K258</f>
        <v>0</v>
      </c>
      <c r="AR258" s="10" t="s">
        <v>192</v>
      </c>
      <c r="AT258" s="10" t="s">
        <v>134</v>
      </c>
      <c r="AU258" s="10" t="s">
        <v>139</v>
      </c>
      <c r="AY258" s="10" t="s">
        <v>133</v>
      </c>
      <c r="BE258" s="136">
        <f>IF(U258="základní",N258,0)</f>
        <v>0</v>
      </c>
      <c r="BF258" s="136">
        <f>IF(U258="snížená",N258,0)</f>
        <v>25.89</v>
      </c>
      <c r="BG258" s="136">
        <f>IF(U258="zákl. přenesená",N258,0)</f>
        <v>0</v>
      </c>
      <c r="BH258" s="136">
        <f>IF(U258="sníž. přenesená",N258,0)</f>
        <v>0</v>
      </c>
      <c r="BI258" s="136">
        <f>IF(U258="nulová",N258,0)</f>
        <v>0</v>
      </c>
      <c r="BJ258" s="10" t="s">
        <v>139</v>
      </c>
      <c r="BK258" s="136">
        <f>ROUND(L258*K258,2)</f>
        <v>25.89</v>
      </c>
      <c r="BL258" s="10" t="s">
        <v>192</v>
      </c>
      <c r="BM258" s="10" t="s">
        <v>685</v>
      </c>
    </row>
    <row r="259" spans="2:51" s="138" customFormat="1" ht="16.5" customHeight="1">
      <c r="B259" s="139"/>
      <c r="E259" s="140"/>
      <c r="F259" s="397" t="s">
        <v>682</v>
      </c>
      <c r="G259" s="397"/>
      <c r="H259" s="397"/>
      <c r="I259" s="397"/>
      <c r="K259" s="141">
        <v>3.152</v>
      </c>
      <c r="R259" s="142"/>
      <c r="T259" s="143"/>
      <c r="AA259" s="144"/>
      <c r="AT259" s="140" t="s">
        <v>144</v>
      </c>
      <c r="AU259" s="140" t="s">
        <v>139</v>
      </c>
      <c r="AV259" s="138" t="s">
        <v>139</v>
      </c>
      <c r="AW259" s="138" t="s">
        <v>30</v>
      </c>
      <c r="AX259" s="138" t="s">
        <v>72</v>
      </c>
      <c r="AY259" s="140" t="s">
        <v>133</v>
      </c>
    </row>
    <row r="260" spans="2:51" s="138" customFormat="1" ht="16.5" customHeight="1">
      <c r="B260" s="139"/>
      <c r="E260" s="140"/>
      <c r="F260" s="400" t="s">
        <v>683</v>
      </c>
      <c r="G260" s="400"/>
      <c r="H260" s="400"/>
      <c r="I260" s="400"/>
      <c r="K260" s="141">
        <v>2.1</v>
      </c>
      <c r="R260" s="142"/>
      <c r="T260" s="143"/>
      <c r="AA260" s="144"/>
      <c r="AT260" s="140" t="s">
        <v>144</v>
      </c>
      <c r="AU260" s="140" t="s">
        <v>139</v>
      </c>
      <c r="AV260" s="138" t="s">
        <v>139</v>
      </c>
      <c r="AW260" s="138" t="s">
        <v>30</v>
      </c>
      <c r="AX260" s="138" t="s">
        <v>72</v>
      </c>
      <c r="AY260" s="140" t="s">
        <v>133</v>
      </c>
    </row>
    <row r="261" spans="2:51" s="138" customFormat="1" ht="16.5" customHeight="1">
      <c r="B261" s="139"/>
      <c r="E261" s="140"/>
      <c r="F261" s="400"/>
      <c r="G261" s="400"/>
      <c r="H261" s="400"/>
      <c r="I261" s="400"/>
      <c r="K261" s="141">
        <v>0</v>
      </c>
      <c r="R261" s="142"/>
      <c r="T261" s="143"/>
      <c r="AA261" s="144"/>
      <c r="AT261" s="140" t="s">
        <v>144</v>
      </c>
      <c r="AU261" s="140" t="s">
        <v>139</v>
      </c>
      <c r="AV261" s="138" t="s">
        <v>139</v>
      </c>
      <c r="AW261" s="138" t="s">
        <v>30</v>
      </c>
      <c r="AX261" s="138" t="s">
        <v>72</v>
      </c>
      <c r="AY261" s="140" t="s">
        <v>133</v>
      </c>
    </row>
    <row r="262" spans="2:51" s="149" customFormat="1" ht="16.5" customHeight="1">
      <c r="B262" s="150"/>
      <c r="E262" s="151"/>
      <c r="F262" s="401" t="s">
        <v>196</v>
      </c>
      <c r="G262" s="401"/>
      <c r="H262" s="401"/>
      <c r="I262" s="401"/>
      <c r="K262" s="152">
        <v>5.252</v>
      </c>
      <c r="R262" s="153"/>
      <c r="T262" s="154"/>
      <c r="AA262" s="155"/>
      <c r="AT262" s="151" t="s">
        <v>144</v>
      </c>
      <c r="AU262" s="151" t="s">
        <v>139</v>
      </c>
      <c r="AV262" s="149" t="s">
        <v>138</v>
      </c>
      <c r="AW262" s="149" t="s">
        <v>30</v>
      </c>
      <c r="AX262" s="149" t="s">
        <v>78</v>
      </c>
      <c r="AY262" s="151" t="s">
        <v>133</v>
      </c>
    </row>
    <row r="263" spans="2:65" s="22" customFormat="1" ht="25.5" customHeight="1">
      <c r="B263" s="127"/>
      <c r="C263" s="128" t="s">
        <v>686</v>
      </c>
      <c r="D263" s="128" t="s">
        <v>134</v>
      </c>
      <c r="E263" s="129" t="s">
        <v>687</v>
      </c>
      <c r="F263" s="398" t="s">
        <v>688</v>
      </c>
      <c r="G263" s="398"/>
      <c r="H263" s="398"/>
      <c r="I263" s="398"/>
      <c r="J263" s="130" t="s">
        <v>137</v>
      </c>
      <c r="K263" s="131">
        <v>2.1</v>
      </c>
      <c r="L263" s="399">
        <v>147</v>
      </c>
      <c r="M263" s="399"/>
      <c r="N263" s="399">
        <f>ROUND(L263*K263,2)</f>
        <v>308.7</v>
      </c>
      <c r="O263" s="399"/>
      <c r="P263" s="399"/>
      <c r="Q263" s="399"/>
      <c r="R263" s="132"/>
      <c r="T263" s="133"/>
      <c r="U263" s="30" t="s">
        <v>39</v>
      </c>
      <c r="V263" s="134">
        <v>0.408</v>
      </c>
      <c r="W263" s="134">
        <f>V263*K263</f>
        <v>0.8568</v>
      </c>
      <c r="X263" s="134">
        <v>2E-05</v>
      </c>
      <c r="Y263" s="134">
        <f>X263*K263</f>
        <v>4.2000000000000004E-05</v>
      </c>
      <c r="Z263" s="134">
        <v>0</v>
      </c>
      <c r="AA263" s="135">
        <f>Z263*K263</f>
        <v>0</v>
      </c>
      <c r="AR263" s="10" t="s">
        <v>192</v>
      </c>
      <c r="AT263" s="10" t="s">
        <v>134</v>
      </c>
      <c r="AU263" s="10" t="s">
        <v>139</v>
      </c>
      <c r="AY263" s="10" t="s">
        <v>133</v>
      </c>
      <c r="BE263" s="136">
        <f>IF(U263="základní",N263,0)</f>
        <v>0</v>
      </c>
      <c r="BF263" s="136">
        <f>IF(U263="snížená",N263,0)</f>
        <v>308.7</v>
      </c>
      <c r="BG263" s="136">
        <f>IF(U263="zákl. přenesená",N263,0)</f>
        <v>0</v>
      </c>
      <c r="BH263" s="136">
        <f>IF(U263="sníž. přenesená",N263,0)</f>
        <v>0</v>
      </c>
      <c r="BI263" s="136">
        <f>IF(U263="nulová",N263,0)</f>
        <v>0</v>
      </c>
      <c r="BJ263" s="10" t="s">
        <v>139</v>
      </c>
      <c r="BK263" s="136">
        <f>ROUND(L263*K263,2)</f>
        <v>308.7</v>
      </c>
      <c r="BL263" s="10" t="s">
        <v>192</v>
      </c>
      <c r="BM263" s="10" t="s">
        <v>689</v>
      </c>
    </row>
    <row r="264" spans="2:65" s="22" customFormat="1" ht="25.5" customHeight="1">
      <c r="B264" s="127"/>
      <c r="C264" s="128" t="s">
        <v>690</v>
      </c>
      <c r="D264" s="128" t="s">
        <v>134</v>
      </c>
      <c r="E264" s="129" t="s">
        <v>482</v>
      </c>
      <c r="F264" s="398" t="s">
        <v>483</v>
      </c>
      <c r="G264" s="398"/>
      <c r="H264" s="398"/>
      <c r="I264" s="398"/>
      <c r="J264" s="130" t="s">
        <v>137</v>
      </c>
      <c r="K264" s="131">
        <v>5.252</v>
      </c>
      <c r="L264" s="399">
        <v>75.9</v>
      </c>
      <c r="M264" s="399"/>
      <c r="N264" s="399">
        <f>ROUND(L264*K264,2)</f>
        <v>398.63</v>
      </c>
      <c r="O264" s="399"/>
      <c r="P264" s="399"/>
      <c r="Q264" s="399"/>
      <c r="R264" s="132"/>
      <c r="T264" s="133"/>
      <c r="U264" s="30" t="s">
        <v>39</v>
      </c>
      <c r="V264" s="134">
        <v>0.138</v>
      </c>
      <c r="W264" s="134">
        <f>V264*K264</f>
        <v>0.724776</v>
      </c>
      <c r="X264" s="134">
        <v>0.00017</v>
      </c>
      <c r="Y264" s="134">
        <f>X264*K264</f>
        <v>0.00089284</v>
      </c>
      <c r="Z264" s="134">
        <v>0</v>
      </c>
      <c r="AA264" s="135">
        <f>Z264*K264</f>
        <v>0</v>
      </c>
      <c r="AR264" s="10" t="s">
        <v>192</v>
      </c>
      <c r="AT264" s="10" t="s">
        <v>134</v>
      </c>
      <c r="AU264" s="10" t="s">
        <v>139</v>
      </c>
      <c r="AY264" s="10" t="s">
        <v>133</v>
      </c>
      <c r="BE264" s="136">
        <f>IF(U264="základní",N264,0)</f>
        <v>0</v>
      </c>
      <c r="BF264" s="136">
        <f>IF(U264="snížená",N264,0)</f>
        <v>398.63</v>
      </c>
      <c r="BG264" s="136">
        <f>IF(U264="zákl. přenesená",N264,0)</f>
        <v>0</v>
      </c>
      <c r="BH264" s="136">
        <f>IF(U264="sníž. přenesená",N264,0)</f>
        <v>0</v>
      </c>
      <c r="BI264" s="136">
        <f>IF(U264="nulová",N264,0)</f>
        <v>0</v>
      </c>
      <c r="BJ264" s="10" t="s">
        <v>139</v>
      </c>
      <c r="BK264" s="136">
        <f>ROUND(L264*K264,2)</f>
        <v>398.63</v>
      </c>
      <c r="BL264" s="10" t="s">
        <v>192</v>
      </c>
      <c r="BM264" s="10" t="s">
        <v>691</v>
      </c>
    </row>
    <row r="265" spans="2:51" s="138" customFormat="1" ht="16.5" customHeight="1">
      <c r="B265" s="139"/>
      <c r="E265" s="140"/>
      <c r="F265" s="397" t="s">
        <v>682</v>
      </c>
      <c r="G265" s="397"/>
      <c r="H265" s="397"/>
      <c r="I265" s="397"/>
      <c r="K265" s="141">
        <v>3.152</v>
      </c>
      <c r="R265" s="142"/>
      <c r="T265" s="143"/>
      <c r="AA265" s="144"/>
      <c r="AT265" s="140" t="s">
        <v>144</v>
      </c>
      <c r="AU265" s="140" t="s">
        <v>139</v>
      </c>
      <c r="AV265" s="138" t="s">
        <v>139</v>
      </c>
      <c r="AW265" s="138" t="s">
        <v>30</v>
      </c>
      <c r="AX265" s="138" t="s">
        <v>72</v>
      </c>
      <c r="AY265" s="140" t="s">
        <v>133</v>
      </c>
    </row>
    <row r="266" spans="2:51" s="138" customFormat="1" ht="16.5" customHeight="1">
      <c r="B266" s="139"/>
      <c r="E266" s="140"/>
      <c r="F266" s="400" t="s">
        <v>683</v>
      </c>
      <c r="G266" s="400"/>
      <c r="H266" s="400"/>
      <c r="I266" s="400"/>
      <c r="K266" s="141">
        <v>2.1</v>
      </c>
      <c r="R266" s="142"/>
      <c r="T266" s="143"/>
      <c r="AA266" s="144"/>
      <c r="AT266" s="140" t="s">
        <v>144</v>
      </c>
      <c r="AU266" s="140" t="s">
        <v>139</v>
      </c>
      <c r="AV266" s="138" t="s">
        <v>139</v>
      </c>
      <c r="AW266" s="138" t="s">
        <v>30</v>
      </c>
      <c r="AX266" s="138" t="s">
        <v>72</v>
      </c>
      <c r="AY266" s="140" t="s">
        <v>133</v>
      </c>
    </row>
    <row r="267" spans="2:51" s="138" customFormat="1" ht="16.5" customHeight="1">
      <c r="B267" s="139"/>
      <c r="E267" s="140"/>
      <c r="F267" s="400"/>
      <c r="G267" s="400"/>
      <c r="H267" s="400"/>
      <c r="I267" s="400"/>
      <c r="K267" s="141">
        <v>0</v>
      </c>
      <c r="R267" s="142"/>
      <c r="T267" s="143"/>
      <c r="AA267" s="144"/>
      <c r="AT267" s="140" t="s">
        <v>144</v>
      </c>
      <c r="AU267" s="140" t="s">
        <v>139</v>
      </c>
      <c r="AV267" s="138" t="s">
        <v>139</v>
      </c>
      <c r="AW267" s="138" t="s">
        <v>30</v>
      </c>
      <c r="AX267" s="138" t="s">
        <v>72</v>
      </c>
      <c r="AY267" s="140" t="s">
        <v>133</v>
      </c>
    </row>
    <row r="268" spans="2:51" s="149" customFormat="1" ht="16.5" customHeight="1">
      <c r="B268" s="150"/>
      <c r="E268" s="151"/>
      <c r="F268" s="401" t="s">
        <v>196</v>
      </c>
      <c r="G268" s="401"/>
      <c r="H268" s="401"/>
      <c r="I268" s="401"/>
      <c r="K268" s="152">
        <v>5.252</v>
      </c>
      <c r="R268" s="153"/>
      <c r="T268" s="154"/>
      <c r="AA268" s="155"/>
      <c r="AT268" s="151" t="s">
        <v>144</v>
      </c>
      <c r="AU268" s="151" t="s">
        <v>139</v>
      </c>
      <c r="AV268" s="149" t="s">
        <v>138</v>
      </c>
      <c r="AW268" s="149" t="s">
        <v>30</v>
      </c>
      <c r="AX268" s="149" t="s">
        <v>78</v>
      </c>
      <c r="AY268" s="151" t="s">
        <v>133</v>
      </c>
    </row>
    <row r="269" spans="2:65" s="22" customFormat="1" ht="25.5" customHeight="1">
      <c r="B269" s="127"/>
      <c r="C269" s="128" t="s">
        <v>692</v>
      </c>
      <c r="D269" s="128" t="s">
        <v>134</v>
      </c>
      <c r="E269" s="129" t="s">
        <v>486</v>
      </c>
      <c r="F269" s="398" t="s">
        <v>487</v>
      </c>
      <c r="G269" s="398"/>
      <c r="H269" s="398"/>
      <c r="I269" s="398"/>
      <c r="J269" s="130" t="s">
        <v>137</v>
      </c>
      <c r="K269" s="131">
        <v>5.252</v>
      </c>
      <c r="L269" s="399">
        <v>89</v>
      </c>
      <c r="M269" s="399"/>
      <c r="N269" s="399">
        <f>ROUND(L269*K269,2)</f>
        <v>467.43</v>
      </c>
      <c r="O269" s="399"/>
      <c r="P269" s="399"/>
      <c r="Q269" s="399"/>
      <c r="R269" s="132"/>
      <c r="T269" s="133"/>
      <c r="U269" s="30" t="s">
        <v>39</v>
      </c>
      <c r="V269" s="134">
        <v>0.155</v>
      </c>
      <c r="W269" s="134">
        <f>V269*K269</f>
        <v>0.81406</v>
      </c>
      <c r="X269" s="134">
        <v>0.00013</v>
      </c>
      <c r="Y269" s="134">
        <f>X269*K269</f>
        <v>0.0006827599999999999</v>
      </c>
      <c r="Z269" s="134">
        <v>0</v>
      </c>
      <c r="AA269" s="135">
        <f>Z269*K269</f>
        <v>0</v>
      </c>
      <c r="AR269" s="10" t="s">
        <v>192</v>
      </c>
      <c r="AT269" s="10" t="s">
        <v>134</v>
      </c>
      <c r="AU269" s="10" t="s">
        <v>139</v>
      </c>
      <c r="AY269" s="10" t="s">
        <v>133</v>
      </c>
      <c r="BE269" s="136">
        <f>IF(U269="základní",N269,0)</f>
        <v>0</v>
      </c>
      <c r="BF269" s="136">
        <f>IF(U269="snížená",N269,0)</f>
        <v>467.43</v>
      </c>
      <c r="BG269" s="136">
        <f>IF(U269="zákl. přenesená",N269,0)</f>
        <v>0</v>
      </c>
      <c r="BH269" s="136">
        <f>IF(U269="sníž. přenesená",N269,0)</f>
        <v>0</v>
      </c>
      <c r="BI269" s="136">
        <f>IF(U269="nulová",N269,0)</f>
        <v>0</v>
      </c>
      <c r="BJ269" s="10" t="s">
        <v>139</v>
      </c>
      <c r="BK269" s="136">
        <f>ROUND(L269*K269,2)</f>
        <v>467.43</v>
      </c>
      <c r="BL269" s="10" t="s">
        <v>192</v>
      </c>
      <c r="BM269" s="10" t="s">
        <v>693</v>
      </c>
    </row>
    <row r="270" spans="2:51" s="138" customFormat="1" ht="16.5" customHeight="1">
      <c r="B270" s="139"/>
      <c r="E270" s="140"/>
      <c r="F270" s="397" t="s">
        <v>682</v>
      </c>
      <c r="G270" s="397"/>
      <c r="H270" s="397"/>
      <c r="I270" s="397"/>
      <c r="K270" s="141">
        <v>3.152</v>
      </c>
      <c r="R270" s="142"/>
      <c r="T270" s="143"/>
      <c r="AA270" s="144"/>
      <c r="AT270" s="140" t="s">
        <v>144</v>
      </c>
      <c r="AU270" s="140" t="s">
        <v>139</v>
      </c>
      <c r="AV270" s="138" t="s">
        <v>139</v>
      </c>
      <c r="AW270" s="138" t="s">
        <v>30</v>
      </c>
      <c r="AX270" s="138" t="s">
        <v>72</v>
      </c>
      <c r="AY270" s="140" t="s">
        <v>133</v>
      </c>
    </row>
    <row r="271" spans="2:51" s="138" customFormat="1" ht="16.5" customHeight="1">
      <c r="B271" s="139"/>
      <c r="E271" s="140"/>
      <c r="F271" s="400" t="s">
        <v>683</v>
      </c>
      <c r="G271" s="400"/>
      <c r="H271" s="400"/>
      <c r="I271" s="400"/>
      <c r="K271" s="141">
        <v>2.1</v>
      </c>
      <c r="R271" s="142"/>
      <c r="T271" s="143"/>
      <c r="AA271" s="144"/>
      <c r="AT271" s="140" t="s">
        <v>144</v>
      </c>
      <c r="AU271" s="140" t="s">
        <v>139</v>
      </c>
      <c r="AV271" s="138" t="s">
        <v>139</v>
      </c>
      <c r="AW271" s="138" t="s">
        <v>30</v>
      </c>
      <c r="AX271" s="138" t="s">
        <v>72</v>
      </c>
      <c r="AY271" s="140" t="s">
        <v>133</v>
      </c>
    </row>
    <row r="272" spans="2:51" s="138" customFormat="1" ht="16.5" customHeight="1">
      <c r="B272" s="139"/>
      <c r="E272" s="140"/>
      <c r="F272" s="400"/>
      <c r="G272" s="400"/>
      <c r="H272" s="400"/>
      <c r="I272" s="400"/>
      <c r="K272" s="141">
        <v>0</v>
      </c>
      <c r="R272" s="142"/>
      <c r="T272" s="143"/>
      <c r="AA272" s="144"/>
      <c r="AT272" s="140" t="s">
        <v>144</v>
      </c>
      <c r="AU272" s="140" t="s">
        <v>139</v>
      </c>
      <c r="AV272" s="138" t="s">
        <v>139</v>
      </c>
      <c r="AW272" s="138" t="s">
        <v>30</v>
      </c>
      <c r="AX272" s="138" t="s">
        <v>72</v>
      </c>
      <c r="AY272" s="140" t="s">
        <v>133</v>
      </c>
    </row>
    <row r="273" spans="2:51" s="149" customFormat="1" ht="16.5" customHeight="1">
      <c r="B273" s="150"/>
      <c r="E273" s="151"/>
      <c r="F273" s="401" t="s">
        <v>196</v>
      </c>
      <c r="G273" s="401"/>
      <c r="H273" s="401"/>
      <c r="I273" s="401"/>
      <c r="K273" s="152">
        <v>5.252</v>
      </c>
      <c r="R273" s="153"/>
      <c r="T273" s="154"/>
      <c r="AA273" s="155"/>
      <c r="AT273" s="151" t="s">
        <v>144</v>
      </c>
      <c r="AU273" s="151" t="s">
        <v>139</v>
      </c>
      <c r="AV273" s="149" t="s">
        <v>138</v>
      </c>
      <c r="AW273" s="149" t="s">
        <v>30</v>
      </c>
      <c r="AX273" s="149" t="s">
        <v>78</v>
      </c>
      <c r="AY273" s="151" t="s">
        <v>133</v>
      </c>
    </row>
    <row r="274" spans="2:65" s="22" customFormat="1" ht="25.5" customHeight="1">
      <c r="B274" s="127"/>
      <c r="C274" s="128" t="s">
        <v>694</v>
      </c>
      <c r="D274" s="128" t="s">
        <v>134</v>
      </c>
      <c r="E274" s="129" t="s">
        <v>490</v>
      </c>
      <c r="F274" s="398" t="s">
        <v>491</v>
      </c>
      <c r="G274" s="398"/>
      <c r="H274" s="398"/>
      <c r="I274" s="398"/>
      <c r="J274" s="130" t="s">
        <v>137</v>
      </c>
      <c r="K274" s="131">
        <v>5.252</v>
      </c>
      <c r="L274" s="399">
        <v>90.3</v>
      </c>
      <c r="M274" s="399"/>
      <c r="N274" s="399">
        <f>ROUND(L274*K274,2)</f>
        <v>474.26</v>
      </c>
      <c r="O274" s="399"/>
      <c r="P274" s="399"/>
      <c r="Q274" s="399"/>
      <c r="R274" s="132"/>
      <c r="T274" s="133"/>
      <c r="U274" s="30" t="s">
        <v>39</v>
      </c>
      <c r="V274" s="134">
        <v>0.166</v>
      </c>
      <c r="W274" s="134">
        <f>V274*K274</f>
        <v>0.871832</v>
      </c>
      <c r="X274" s="134">
        <v>0.00012</v>
      </c>
      <c r="Y274" s="134">
        <f>X274*K274</f>
        <v>0.00063024</v>
      </c>
      <c r="Z274" s="134">
        <v>0</v>
      </c>
      <c r="AA274" s="135">
        <f>Z274*K274</f>
        <v>0</v>
      </c>
      <c r="AR274" s="10" t="s">
        <v>192</v>
      </c>
      <c r="AT274" s="10" t="s">
        <v>134</v>
      </c>
      <c r="AU274" s="10" t="s">
        <v>139</v>
      </c>
      <c r="AY274" s="10" t="s">
        <v>133</v>
      </c>
      <c r="BE274" s="136">
        <f>IF(U274="základní",N274,0)</f>
        <v>0</v>
      </c>
      <c r="BF274" s="136">
        <f>IF(U274="snížená",N274,0)</f>
        <v>474.26</v>
      </c>
      <c r="BG274" s="136">
        <f>IF(U274="zákl. přenesená",N274,0)</f>
        <v>0</v>
      </c>
      <c r="BH274" s="136">
        <f>IF(U274="sníž. přenesená",N274,0)</f>
        <v>0</v>
      </c>
      <c r="BI274" s="136">
        <f>IF(U274="nulová",N274,0)</f>
        <v>0</v>
      </c>
      <c r="BJ274" s="10" t="s">
        <v>139</v>
      </c>
      <c r="BK274" s="136">
        <f>ROUND(L274*K274,2)</f>
        <v>474.26</v>
      </c>
      <c r="BL274" s="10" t="s">
        <v>192</v>
      </c>
      <c r="BM274" s="10" t="s">
        <v>695</v>
      </c>
    </row>
    <row r="275" spans="2:51" s="138" customFormat="1" ht="16.5" customHeight="1">
      <c r="B275" s="139"/>
      <c r="E275" s="140"/>
      <c r="F275" s="397" t="s">
        <v>682</v>
      </c>
      <c r="G275" s="397"/>
      <c r="H275" s="397"/>
      <c r="I275" s="397"/>
      <c r="K275" s="141">
        <v>3.152</v>
      </c>
      <c r="R275" s="142"/>
      <c r="T275" s="143"/>
      <c r="AA275" s="144"/>
      <c r="AT275" s="140" t="s">
        <v>144</v>
      </c>
      <c r="AU275" s="140" t="s">
        <v>139</v>
      </c>
      <c r="AV275" s="138" t="s">
        <v>139</v>
      </c>
      <c r="AW275" s="138" t="s">
        <v>30</v>
      </c>
      <c r="AX275" s="138" t="s">
        <v>72</v>
      </c>
      <c r="AY275" s="140" t="s">
        <v>133</v>
      </c>
    </row>
    <row r="276" spans="2:51" s="138" customFormat="1" ht="16.5" customHeight="1">
      <c r="B276" s="139"/>
      <c r="E276" s="140"/>
      <c r="F276" s="400" t="s">
        <v>683</v>
      </c>
      <c r="G276" s="400"/>
      <c r="H276" s="400"/>
      <c r="I276" s="400"/>
      <c r="K276" s="141">
        <v>2.1</v>
      </c>
      <c r="R276" s="142"/>
      <c r="T276" s="143"/>
      <c r="AA276" s="144"/>
      <c r="AT276" s="140" t="s">
        <v>144</v>
      </c>
      <c r="AU276" s="140" t="s">
        <v>139</v>
      </c>
      <c r="AV276" s="138" t="s">
        <v>139</v>
      </c>
      <c r="AW276" s="138" t="s">
        <v>30</v>
      </c>
      <c r="AX276" s="138" t="s">
        <v>72</v>
      </c>
      <c r="AY276" s="140" t="s">
        <v>133</v>
      </c>
    </row>
    <row r="277" spans="2:51" s="138" customFormat="1" ht="16.5" customHeight="1">
      <c r="B277" s="139"/>
      <c r="E277" s="140"/>
      <c r="F277" s="400"/>
      <c r="G277" s="400"/>
      <c r="H277" s="400"/>
      <c r="I277" s="400"/>
      <c r="K277" s="141">
        <v>0</v>
      </c>
      <c r="R277" s="142"/>
      <c r="T277" s="143"/>
      <c r="AA277" s="144"/>
      <c r="AT277" s="140" t="s">
        <v>144</v>
      </c>
      <c r="AU277" s="140" t="s">
        <v>139</v>
      </c>
      <c r="AV277" s="138" t="s">
        <v>139</v>
      </c>
      <c r="AW277" s="138" t="s">
        <v>30</v>
      </c>
      <c r="AX277" s="138" t="s">
        <v>72</v>
      </c>
      <c r="AY277" s="140" t="s">
        <v>133</v>
      </c>
    </row>
    <row r="278" spans="2:51" s="149" customFormat="1" ht="16.5" customHeight="1">
      <c r="B278" s="150"/>
      <c r="E278" s="151"/>
      <c r="F278" s="401" t="s">
        <v>196</v>
      </c>
      <c r="G278" s="401"/>
      <c r="H278" s="401"/>
      <c r="I278" s="401"/>
      <c r="K278" s="152">
        <v>5.252</v>
      </c>
      <c r="R278" s="153"/>
      <c r="T278" s="154"/>
      <c r="AA278" s="155"/>
      <c r="AT278" s="151" t="s">
        <v>144</v>
      </c>
      <c r="AU278" s="151" t="s">
        <v>139</v>
      </c>
      <c r="AV278" s="149" t="s">
        <v>138</v>
      </c>
      <c r="AW278" s="149" t="s">
        <v>30</v>
      </c>
      <c r="AX278" s="149" t="s">
        <v>78</v>
      </c>
      <c r="AY278" s="151" t="s">
        <v>133</v>
      </c>
    </row>
    <row r="279" spans="2:63" s="116" customFormat="1" ht="29.85" customHeight="1">
      <c r="B279" s="117"/>
      <c r="D279" s="126" t="s">
        <v>117</v>
      </c>
      <c r="E279" s="126"/>
      <c r="F279" s="126"/>
      <c r="G279" s="126"/>
      <c r="H279" s="126"/>
      <c r="I279" s="126"/>
      <c r="J279" s="126"/>
      <c r="K279" s="126"/>
      <c r="L279" s="126"/>
      <c r="M279" s="126"/>
      <c r="N279" s="402">
        <f>BK279</f>
        <v>3403.4799999999996</v>
      </c>
      <c r="O279" s="402"/>
      <c r="P279" s="402"/>
      <c r="Q279" s="402"/>
      <c r="R279" s="119"/>
      <c r="T279" s="120"/>
      <c r="W279" s="121">
        <f>SUM(W280:W287)</f>
        <v>6.4891440000000005</v>
      </c>
      <c r="Y279" s="121">
        <f>SUM(Y280:Y287)</f>
        <v>0.02285776</v>
      </c>
      <c r="AA279" s="122">
        <f>SUM(AA280:AA287)</f>
        <v>0</v>
      </c>
      <c r="AR279" s="123" t="s">
        <v>139</v>
      </c>
      <c r="AT279" s="124" t="s">
        <v>71</v>
      </c>
      <c r="AU279" s="124" t="s">
        <v>78</v>
      </c>
      <c r="AY279" s="123" t="s">
        <v>133</v>
      </c>
      <c r="BK279" s="125">
        <f>SUM(BK280:BK287)</f>
        <v>3403.4799999999996</v>
      </c>
    </row>
    <row r="280" spans="2:65" s="22" customFormat="1" ht="25.5" customHeight="1">
      <c r="B280" s="127"/>
      <c r="C280" s="128" t="s">
        <v>696</v>
      </c>
      <c r="D280" s="128" t="s">
        <v>134</v>
      </c>
      <c r="E280" s="129" t="s">
        <v>302</v>
      </c>
      <c r="F280" s="398" t="s">
        <v>303</v>
      </c>
      <c r="G280" s="398"/>
      <c r="H280" s="398"/>
      <c r="I280" s="398"/>
      <c r="J280" s="130" t="s">
        <v>137</v>
      </c>
      <c r="K280" s="131">
        <v>39.256</v>
      </c>
      <c r="L280" s="399">
        <v>4.23</v>
      </c>
      <c r="M280" s="399"/>
      <c r="N280" s="399">
        <f>ROUND(L280*K280,2)</f>
        <v>166.05</v>
      </c>
      <c r="O280" s="399"/>
      <c r="P280" s="399"/>
      <c r="Q280" s="399"/>
      <c r="R280" s="132"/>
      <c r="T280" s="133"/>
      <c r="U280" s="30" t="s">
        <v>39</v>
      </c>
      <c r="V280" s="134">
        <v>0.012</v>
      </c>
      <c r="W280" s="134">
        <f>V280*K280</f>
        <v>0.471072</v>
      </c>
      <c r="X280" s="134">
        <v>0</v>
      </c>
      <c r="Y280" s="134">
        <f>X280*K280</f>
        <v>0</v>
      </c>
      <c r="Z280" s="134">
        <v>0</v>
      </c>
      <c r="AA280" s="135">
        <f>Z280*K280</f>
        <v>0</v>
      </c>
      <c r="AR280" s="10" t="s">
        <v>192</v>
      </c>
      <c r="AT280" s="10" t="s">
        <v>134</v>
      </c>
      <c r="AU280" s="10" t="s">
        <v>139</v>
      </c>
      <c r="AY280" s="10" t="s">
        <v>133</v>
      </c>
      <c r="BE280" s="136">
        <f>IF(U280="základní",N280,0)</f>
        <v>0</v>
      </c>
      <c r="BF280" s="136">
        <f>IF(U280="snížená",N280,0)</f>
        <v>166.05</v>
      </c>
      <c r="BG280" s="136">
        <f>IF(U280="zákl. přenesená",N280,0)</f>
        <v>0</v>
      </c>
      <c r="BH280" s="136">
        <f>IF(U280="sníž. přenesená",N280,0)</f>
        <v>0</v>
      </c>
      <c r="BI280" s="136">
        <f>IF(U280="nulová",N280,0)</f>
        <v>0</v>
      </c>
      <c r="BJ280" s="10" t="s">
        <v>139</v>
      </c>
      <c r="BK280" s="136">
        <f>ROUND(L280*K280,2)</f>
        <v>166.05</v>
      </c>
      <c r="BL280" s="10" t="s">
        <v>192</v>
      </c>
      <c r="BM280" s="10" t="s">
        <v>697</v>
      </c>
    </row>
    <row r="281" spans="2:51" s="138" customFormat="1" ht="16.5" customHeight="1">
      <c r="B281" s="139"/>
      <c r="E281" s="140"/>
      <c r="F281" s="397" t="s">
        <v>698</v>
      </c>
      <c r="G281" s="397"/>
      <c r="H281" s="397"/>
      <c r="I281" s="397"/>
      <c r="K281" s="141">
        <v>8.606</v>
      </c>
      <c r="R281" s="142"/>
      <c r="T281" s="143"/>
      <c r="AA281" s="144"/>
      <c r="AT281" s="140" t="s">
        <v>144</v>
      </c>
      <c r="AU281" s="140" t="s">
        <v>139</v>
      </c>
      <c r="AV281" s="138" t="s">
        <v>139</v>
      </c>
      <c r="AW281" s="138" t="s">
        <v>30</v>
      </c>
      <c r="AX281" s="138" t="s">
        <v>72</v>
      </c>
      <c r="AY281" s="140" t="s">
        <v>133</v>
      </c>
    </row>
    <row r="282" spans="2:51" s="138" customFormat="1" ht="16.5" customHeight="1">
      <c r="B282" s="139"/>
      <c r="E282" s="140"/>
      <c r="F282" s="400" t="s">
        <v>699</v>
      </c>
      <c r="G282" s="400"/>
      <c r="H282" s="400"/>
      <c r="I282" s="400"/>
      <c r="K282" s="141">
        <v>32.45</v>
      </c>
      <c r="R282" s="142"/>
      <c r="T282" s="143"/>
      <c r="AA282" s="144"/>
      <c r="AT282" s="140" t="s">
        <v>144</v>
      </c>
      <c r="AU282" s="140" t="s">
        <v>139</v>
      </c>
      <c r="AV282" s="138" t="s">
        <v>139</v>
      </c>
      <c r="AW282" s="138" t="s">
        <v>30</v>
      </c>
      <c r="AX282" s="138" t="s">
        <v>72</v>
      </c>
      <c r="AY282" s="140" t="s">
        <v>133</v>
      </c>
    </row>
    <row r="283" spans="2:51" s="138" customFormat="1" ht="16.5" customHeight="1">
      <c r="B283" s="139"/>
      <c r="E283" s="140"/>
      <c r="F283" s="400" t="s">
        <v>700</v>
      </c>
      <c r="G283" s="400"/>
      <c r="H283" s="400"/>
      <c r="I283" s="400"/>
      <c r="K283" s="141">
        <v>-1.8</v>
      </c>
      <c r="R283" s="142"/>
      <c r="T283" s="143"/>
      <c r="AA283" s="144"/>
      <c r="AT283" s="140" t="s">
        <v>144</v>
      </c>
      <c r="AU283" s="140" t="s">
        <v>139</v>
      </c>
      <c r="AV283" s="138" t="s">
        <v>139</v>
      </c>
      <c r="AW283" s="138" t="s">
        <v>30</v>
      </c>
      <c r="AX283" s="138" t="s">
        <v>72</v>
      </c>
      <c r="AY283" s="140" t="s">
        <v>133</v>
      </c>
    </row>
    <row r="284" spans="2:51" s="149" customFormat="1" ht="16.5" customHeight="1">
      <c r="B284" s="150"/>
      <c r="E284" s="151"/>
      <c r="F284" s="401" t="s">
        <v>196</v>
      </c>
      <c r="G284" s="401"/>
      <c r="H284" s="401"/>
      <c r="I284" s="401"/>
      <c r="K284" s="152">
        <v>39.256</v>
      </c>
      <c r="R284" s="153"/>
      <c r="T284" s="154"/>
      <c r="AA284" s="155"/>
      <c r="AT284" s="151" t="s">
        <v>144</v>
      </c>
      <c r="AU284" s="151" t="s">
        <v>139</v>
      </c>
      <c r="AV284" s="149" t="s">
        <v>138</v>
      </c>
      <c r="AW284" s="149" t="s">
        <v>30</v>
      </c>
      <c r="AX284" s="149" t="s">
        <v>78</v>
      </c>
      <c r="AY284" s="151" t="s">
        <v>133</v>
      </c>
    </row>
    <row r="285" spans="2:65" s="22" customFormat="1" ht="38.25" customHeight="1">
      <c r="B285" s="127"/>
      <c r="C285" s="128" t="s">
        <v>701</v>
      </c>
      <c r="D285" s="128" t="s">
        <v>134</v>
      </c>
      <c r="E285" s="129" t="s">
        <v>307</v>
      </c>
      <c r="F285" s="398" t="s">
        <v>308</v>
      </c>
      <c r="G285" s="398"/>
      <c r="H285" s="398"/>
      <c r="I285" s="398"/>
      <c r="J285" s="130" t="s">
        <v>234</v>
      </c>
      <c r="K285" s="131">
        <v>10</v>
      </c>
      <c r="L285" s="399">
        <v>30.5</v>
      </c>
      <c r="M285" s="399"/>
      <c r="N285" s="399">
        <f>ROUND(L285*K285,2)</f>
        <v>305</v>
      </c>
      <c r="O285" s="399"/>
      <c r="P285" s="399"/>
      <c r="Q285" s="399"/>
      <c r="R285" s="132"/>
      <c r="T285" s="133"/>
      <c r="U285" s="30" t="s">
        <v>39</v>
      </c>
      <c r="V285" s="134">
        <v>0.064</v>
      </c>
      <c r="W285" s="134">
        <f>V285*K285</f>
        <v>0.64</v>
      </c>
      <c r="X285" s="134">
        <v>0.00048</v>
      </c>
      <c r="Y285" s="134">
        <f>X285*K285</f>
        <v>0.0048000000000000004</v>
      </c>
      <c r="Z285" s="134">
        <v>0</v>
      </c>
      <c r="AA285" s="135">
        <f>Z285*K285</f>
        <v>0</v>
      </c>
      <c r="AR285" s="10" t="s">
        <v>192</v>
      </c>
      <c r="AT285" s="10" t="s">
        <v>134</v>
      </c>
      <c r="AU285" s="10" t="s">
        <v>139</v>
      </c>
      <c r="AY285" s="10" t="s">
        <v>133</v>
      </c>
      <c r="BE285" s="136">
        <f>IF(U285="základní",N285,0)</f>
        <v>0</v>
      </c>
      <c r="BF285" s="136">
        <f>IF(U285="snížená",N285,0)</f>
        <v>305</v>
      </c>
      <c r="BG285" s="136">
        <f>IF(U285="zákl. přenesená",N285,0)</f>
        <v>0</v>
      </c>
      <c r="BH285" s="136">
        <f>IF(U285="sníž. přenesená",N285,0)</f>
        <v>0</v>
      </c>
      <c r="BI285" s="136">
        <f>IF(U285="nulová",N285,0)</f>
        <v>0</v>
      </c>
      <c r="BJ285" s="10" t="s">
        <v>139</v>
      </c>
      <c r="BK285" s="136">
        <f>ROUND(L285*K285,2)</f>
        <v>305</v>
      </c>
      <c r="BL285" s="10" t="s">
        <v>192</v>
      </c>
      <c r="BM285" s="10" t="s">
        <v>702</v>
      </c>
    </row>
    <row r="286" spans="2:65" s="22" customFormat="1" ht="25.5" customHeight="1">
      <c r="B286" s="127"/>
      <c r="C286" s="128" t="s">
        <v>703</v>
      </c>
      <c r="D286" s="128" t="s">
        <v>134</v>
      </c>
      <c r="E286" s="129" t="s">
        <v>311</v>
      </c>
      <c r="F286" s="398" t="s">
        <v>312</v>
      </c>
      <c r="G286" s="398"/>
      <c r="H286" s="398"/>
      <c r="I286" s="398"/>
      <c r="J286" s="130" t="s">
        <v>137</v>
      </c>
      <c r="K286" s="131">
        <v>39.256</v>
      </c>
      <c r="L286" s="399">
        <v>13.7</v>
      </c>
      <c r="M286" s="399"/>
      <c r="N286" s="399">
        <f>ROUND(L286*K286,2)</f>
        <v>537.81</v>
      </c>
      <c r="O286" s="399"/>
      <c r="P286" s="399"/>
      <c r="Q286" s="399"/>
      <c r="R286" s="132"/>
      <c r="T286" s="133"/>
      <c r="U286" s="30" t="s">
        <v>39</v>
      </c>
      <c r="V286" s="134">
        <v>0.033</v>
      </c>
      <c r="W286" s="134">
        <f>V286*K286</f>
        <v>1.2954480000000002</v>
      </c>
      <c r="X286" s="134">
        <v>0.0002</v>
      </c>
      <c r="Y286" s="134">
        <f>X286*K286</f>
        <v>0.007851200000000001</v>
      </c>
      <c r="Z286" s="134">
        <v>0</v>
      </c>
      <c r="AA286" s="135">
        <f>Z286*K286</f>
        <v>0</v>
      </c>
      <c r="AR286" s="10" t="s">
        <v>192</v>
      </c>
      <c r="AT286" s="10" t="s">
        <v>134</v>
      </c>
      <c r="AU286" s="10" t="s">
        <v>139</v>
      </c>
      <c r="AY286" s="10" t="s">
        <v>133</v>
      </c>
      <c r="BE286" s="136">
        <f>IF(U286="základní",N286,0)</f>
        <v>0</v>
      </c>
      <c r="BF286" s="136">
        <f>IF(U286="snížená",N286,0)</f>
        <v>537.81</v>
      </c>
      <c r="BG286" s="136">
        <f>IF(U286="zákl. přenesená",N286,0)</f>
        <v>0</v>
      </c>
      <c r="BH286" s="136">
        <f>IF(U286="sníž. přenesená",N286,0)</f>
        <v>0</v>
      </c>
      <c r="BI286" s="136">
        <f>IF(U286="nulová",N286,0)</f>
        <v>0</v>
      </c>
      <c r="BJ286" s="10" t="s">
        <v>139</v>
      </c>
      <c r="BK286" s="136">
        <f>ROUND(L286*K286,2)</f>
        <v>537.81</v>
      </c>
      <c r="BL286" s="10" t="s">
        <v>192</v>
      </c>
      <c r="BM286" s="10" t="s">
        <v>704</v>
      </c>
    </row>
    <row r="287" spans="2:65" s="22" customFormat="1" ht="38.25" customHeight="1">
      <c r="B287" s="127"/>
      <c r="C287" s="128" t="s">
        <v>705</v>
      </c>
      <c r="D287" s="128" t="s">
        <v>134</v>
      </c>
      <c r="E287" s="129" t="s">
        <v>315</v>
      </c>
      <c r="F287" s="398" t="s">
        <v>316</v>
      </c>
      <c r="G287" s="398"/>
      <c r="H287" s="398"/>
      <c r="I287" s="398"/>
      <c r="J287" s="130" t="s">
        <v>137</v>
      </c>
      <c r="K287" s="131">
        <v>39.256</v>
      </c>
      <c r="L287" s="399">
        <v>61</v>
      </c>
      <c r="M287" s="399"/>
      <c r="N287" s="399">
        <f>ROUND(L287*K287,2)</f>
        <v>2394.62</v>
      </c>
      <c r="O287" s="399"/>
      <c r="P287" s="399"/>
      <c r="Q287" s="399"/>
      <c r="R287" s="132"/>
      <c r="T287" s="133"/>
      <c r="U287" s="356" t="s">
        <v>39</v>
      </c>
      <c r="V287" s="357">
        <v>0.104</v>
      </c>
      <c r="W287" s="357">
        <f>V287*K287</f>
        <v>4.082624</v>
      </c>
      <c r="X287" s="357">
        <v>0.00026</v>
      </c>
      <c r="Y287" s="357">
        <f>X287*K287</f>
        <v>0.01020656</v>
      </c>
      <c r="Z287" s="357">
        <v>0</v>
      </c>
      <c r="AA287" s="358">
        <f>Z287*K287</f>
        <v>0</v>
      </c>
      <c r="AR287" s="10" t="s">
        <v>192</v>
      </c>
      <c r="AT287" s="10" t="s">
        <v>134</v>
      </c>
      <c r="AU287" s="10" t="s">
        <v>139</v>
      </c>
      <c r="AY287" s="10" t="s">
        <v>133</v>
      </c>
      <c r="BE287" s="136">
        <f>IF(U287="základní",N287,0)</f>
        <v>0</v>
      </c>
      <c r="BF287" s="136">
        <f>IF(U287="snížená",N287,0)</f>
        <v>2394.62</v>
      </c>
      <c r="BG287" s="136">
        <f>IF(U287="zákl. přenesená",N287,0)</f>
        <v>0</v>
      </c>
      <c r="BH287" s="136">
        <f>IF(U287="sníž. přenesená",N287,0)</f>
        <v>0</v>
      </c>
      <c r="BI287" s="136">
        <f>IF(U287="nulová",N287,0)</f>
        <v>0</v>
      </c>
      <c r="BJ287" s="10" t="s">
        <v>139</v>
      </c>
      <c r="BK287" s="136">
        <f>ROUND(L287*K287,2)</f>
        <v>2394.62</v>
      </c>
      <c r="BL287" s="10" t="s">
        <v>192</v>
      </c>
      <c r="BM287" s="10" t="s">
        <v>706</v>
      </c>
    </row>
    <row r="288" spans="2:18" s="22" customFormat="1" ht="6.95" customHeight="1"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7"/>
    </row>
  </sheetData>
  <mergeCells count="373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126:Q126"/>
    <mergeCell ref="N127:Q127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N136:Q136"/>
    <mergeCell ref="F137:I137"/>
    <mergeCell ref="L137:M137"/>
    <mergeCell ref="N137:Q137"/>
    <mergeCell ref="F138:I138"/>
    <mergeCell ref="F139:I139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N166:Q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N173:Q173"/>
    <mergeCell ref="F174:I174"/>
    <mergeCell ref="L174:M174"/>
    <mergeCell ref="N174:Q174"/>
    <mergeCell ref="N175:Q175"/>
    <mergeCell ref="F176:I176"/>
    <mergeCell ref="L176:M176"/>
    <mergeCell ref="N176:Q176"/>
    <mergeCell ref="N177:Q177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N197:Q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N207:Q207"/>
    <mergeCell ref="F208:I208"/>
    <mergeCell ref="L208:M208"/>
    <mergeCell ref="N208:Q208"/>
    <mergeCell ref="F209:I209"/>
    <mergeCell ref="L209:M209"/>
    <mergeCell ref="N209:Q209"/>
    <mergeCell ref="N210:Q210"/>
    <mergeCell ref="F211:I211"/>
    <mergeCell ref="L211:M211"/>
    <mergeCell ref="N211:Q211"/>
    <mergeCell ref="F212:I212"/>
    <mergeCell ref="L212:M212"/>
    <mergeCell ref="N212:Q212"/>
    <mergeCell ref="N213:Q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L248:M248"/>
    <mergeCell ref="N248:Q248"/>
    <mergeCell ref="N249:Q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L263:M263"/>
    <mergeCell ref="N263:Q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F278:I278"/>
    <mergeCell ref="N279:Q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</mergeCells>
  <hyperlinks>
    <hyperlink ref="F1" location="C2" display="1) Krycí list rozpočtu"/>
    <hyperlink ref="H1" location="C86" display="2) Rekapitulace rozpočtu"/>
    <hyperlink ref="L1" location="C125" display="3) Rozpočet"/>
    <hyperlink ref="S1" location="'Rekapitulace stavby'!C2" display="Rekapitulace stavby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260"/>
  <sheetViews>
    <sheetView showGridLines="0" zoomScale="161" zoomScaleNormal="161" workbookViewId="0" topLeftCell="A1">
      <pane ySplit="1" topLeftCell="A2" activePane="bottomLeft" state="frozen"/>
      <selection pane="bottomLeft" activeCell="A1" sqref="A1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95" customHeight="1">
      <c r="A1" s="8"/>
      <c r="B1" s="5"/>
      <c r="C1" s="5"/>
      <c r="D1" s="6" t="s">
        <v>1</v>
      </c>
      <c r="E1" s="5"/>
      <c r="F1" s="7" t="s">
        <v>88</v>
      </c>
      <c r="G1" s="7"/>
      <c r="H1" s="421" t="s">
        <v>89</v>
      </c>
      <c r="I1" s="421"/>
      <c r="J1" s="421"/>
      <c r="K1" s="421"/>
      <c r="L1" s="7" t="s">
        <v>90</v>
      </c>
      <c r="M1" s="5"/>
      <c r="N1" s="5"/>
      <c r="O1" s="6" t="s">
        <v>91</v>
      </c>
      <c r="P1" s="5"/>
      <c r="Q1" s="5"/>
      <c r="R1" s="5"/>
      <c r="S1" s="7" t="s">
        <v>92</v>
      </c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3:46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394" t="s">
        <v>7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T2" s="10" t="s">
        <v>82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78</v>
      </c>
    </row>
    <row r="4" spans="2:46" ht="36.95" customHeight="1">
      <c r="B4" s="14"/>
      <c r="C4" s="386" t="s">
        <v>94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15"/>
      <c r="T4" s="16" t="s">
        <v>12</v>
      </c>
      <c r="AT4" s="10" t="s">
        <v>5</v>
      </c>
    </row>
    <row r="5" spans="2:18" ht="6.95" customHeight="1">
      <c r="B5" s="14"/>
      <c r="R5" s="15"/>
    </row>
    <row r="6" spans="2:18" ht="25.5" customHeight="1">
      <c r="B6" s="14"/>
      <c r="D6" s="19" t="s">
        <v>16</v>
      </c>
      <c r="F6" s="410" t="str">
        <f>'Rekapitulace stavby'!K6</f>
        <v>statické zajištění podzemí pod budovou čp. 1 v Českém Brodě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R6" s="15"/>
    </row>
    <row r="7" spans="2:18" s="22" customFormat="1" ht="32.85" customHeight="1">
      <c r="B7" s="23"/>
      <c r="D7" s="18" t="s">
        <v>95</v>
      </c>
      <c r="F7" s="396" t="s">
        <v>707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R7" s="24"/>
    </row>
    <row r="8" spans="2:18" s="22" customFormat="1" ht="14.45" customHeight="1">
      <c r="B8" s="23"/>
      <c r="D8" s="19" t="s">
        <v>18</v>
      </c>
      <c r="F8" s="3"/>
      <c r="M8" s="19" t="s">
        <v>19</v>
      </c>
      <c r="O8" s="3"/>
      <c r="R8" s="24"/>
    </row>
    <row r="9" spans="2:18" s="22" customFormat="1" ht="14.45" customHeight="1">
      <c r="B9" s="23"/>
      <c r="D9" s="19" t="s">
        <v>20</v>
      </c>
      <c r="F9" s="3" t="s">
        <v>97</v>
      </c>
      <c r="M9" s="19" t="s">
        <v>22</v>
      </c>
      <c r="O9" s="411" t="str">
        <f>'Rekapitulace stavby'!AN8</f>
        <v>26. 11. v2023</v>
      </c>
      <c r="P9" s="411"/>
      <c r="R9" s="24"/>
    </row>
    <row r="10" spans="2:18" s="22" customFormat="1" ht="10.9" customHeight="1">
      <c r="B10" s="23"/>
      <c r="R10" s="24"/>
    </row>
    <row r="11" spans="2:18" s="22" customFormat="1" ht="14.45" customHeight="1">
      <c r="B11" s="23"/>
      <c r="D11" s="19" t="s">
        <v>24</v>
      </c>
      <c r="M11" s="19" t="s">
        <v>25</v>
      </c>
      <c r="O11" s="395" t="str">
        <f>IF('Rekapitulace stavby'!AN10="","",'Rekapitulace stavby'!AN10)</f>
        <v/>
      </c>
      <c r="P11" s="395"/>
      <c r="R11" s="24"/>
    </row>
    <row r="12" spans="2:18" s="22" customFormat="1" ht="18" customHeight="1">
      <c r="B12" s="23"/>
      <c r="E12" s="3" t="str">
        <f>IF('Rekapitulace stavby'!E11="","",'Rekapitulace stavby'!E11)</f>
        <v xml:space="preserve"> </v>
      </c>
      <c r="M12" s="19" t="s">
        <v>27</v>
      </c>
      <c r="O12" s="395" t="str">
        <f>IF('Rekapitulace stavby'!AN11="","",'Rekapitulace stavby'!AN11)</f>
        <v/>
      </c>
      <c r="P12" s="395"/>
      <c r="R12" s="24"/>
    </row>
    <row r="13" spans="2:18" s="22" customFormat="1" ht="6.95" customHeight="1">
      <c r="B13" s="23"/>
      <c r="R13" s="24"/>
    </row>
    <row r="14" spans="2:18" s="22" customFormat="1" ht="14.45" customHeight="1">
      <c r="B14" s="23"/>
      <c r="D14" s="19" t="s">
        <v>28</v>
      </c>
      <c r="M14" s="19" t="s">
        <v>25</v>
      </c>
      <c r="O14" s="395" t="str">
        <f>IF('Rekapitulace stavby'!AN13="","",'Rekapitulace stavby'!AN13)</f>
        <v/>
      </c>
      <c r="P14" s="395"/>
      <c r="R14" s="24"/>
    </row>
    <row r="15" spans="2:18" s="22" customFormat="1" ht="18" customHeight="1">
      <c r="B15" s="23"/>
      <c r="E15" s="3" t="str">
        <f>IF('Rekapitulace stavby'!E14="","",'Rekapitulace stavby'!E14)</f>
        <v xml:space="preserve"> </v>
      </c>
      <c r="M15" s="19" t="s">
        <v>27</v>
      </c>
      <c r="O15" s="395" t="str">
        <f>IF('Rekapitulace stavby'!AN14="","",'Rekapitulace stavby'!AN14)</f>
        <v/>
      </c>
      <c r="P15" s="395"/>
      <c r="R15" s="24"/>
    </row>
    <row r="16" spans="2:18" s="22" customFormat="1" ht="6.95" customHeight="1">
      <c r="B16" s="23"/>
      <c r="R16" s="24"/>
    </row>
    <row r="17" spans="2:18" s="22" customFormat="1" ht="14.45" customHeight="1">
      <c r="B17" s="23"/>
      <c r="D17" s="19" t="s">
        <v>29</v>
      </c>
      <c r="M17" s="19" t="s">
        <v>25</v>
      </c>
      <c r="O17" s="395">
        <f>IF('Rekapitulace stavby'!AN16="","",'Rekapitulace stavby'!AN16)</f>
        <v>28732804</v>
      </c>
      <c r="P17" s="395"/>
      <c r="R17" s="24"/>
    </row>
    <row r="18" spans="2:18" s="22" customFormat="1" ht="18" customHeight="1">
      <c r="B18" s="23"/>
      <c r="E18" s="3" t="str">
        <f>IF('Rekapitulace stavby'!E17="","",'Rekapitulace stavby'!E17)</f>
        <v xml:space="preserve"> </v>
      </c>
      <c r="M18" s="19" t="s">
        <v>27</v>
      </c>
      <c r="O18" s="395" t="str">
        <f>IF('Rekapitulace stavby'!AN17="","",'Rekapitulace stavby'!AN17)</f>
        <v>CZ28732804</v>
      </c>
      <c r="P18" s="395"/>
      <c r="R18" s="24"/>
    </row>
    <row r="19" spans="2:18" s="22" customFormat="1" ht="6.95" customHeight="1">
      <c r="B19" s="23"/>
      <c r="R19" s="24"/>
    </row>
    <row r="20" spans="2:18" s="22" customFormat="1" ht="14.45" customHeight="1">
      <c r="B20" s="23"/>
      <c r="D20" s="19" t="s">
        <v>31</v>
      </c>
      <c r="M20" s="19" t="s">
        <v>25</v>
      </c>
      <c r="O20" s="395" t="str">
        <f>IF('Rekapitulace stavby'!AN19="","",'Rekapitulace stavby'!AN19)</f>
        <v/>
      </c>
      <c r="P20" s="395"/>
      <c r="R20" s="24"/>
    </row>
    <row r="21" spans="2:18" s="22" customFormat="1" ht="18" customHeight="1">
      <c r="B21" s="23"/>
      <c r="E21" s="3" t="str">
        <f>IF('Rekapitulace stavby'!E20="","",'Rekapitulace stavby'!E20)</f>
        <v xml:space="preserve"> </v>
      </c>
      <c r="M21" s="19" t="s">
        <v>27</v>
      </c>
      <c r="O21" s="395" t="str">
        <f>IF('Rekapitulace stavby'!AN20="","",'Rekapitulace stavby'!AN20)</f>
        <v/>
      </c>
      <c r="P21" s="395"/>
      <c r="R21" s="24"/>
    </row>
    <row r="22" spans="2:18" s="22" customFormat="1" ht="6.95" customHeight="1">
      <c r="B22" s="23"/>
      <c r="R22" s="24"/>
    </row>
    <row r="23" spans="2:18" s="22" customFormat="1" ht="14.45" customHeight="1">
      <c r="B23" s="23"/>
      <c r="D23" s="19" t="s">
        <v>32</v>
      </c>
      <c r="R23" s="24"/>
    </row>
    <row r="24" spans="2:18" s="22" customFormat="1" ht="16.5" customHeight="1">
      <c r="B24" s="23"/>
      <c r="E24" s="390"/>
      <c r="F24" s="390"/>
      <c r="G24" s="390"/>
      <c r="H24" s="390"/>
      <c r="I24" s="390"/>
      <c r="J24" s="390"/>
      <c r="K24" s="390"/>
      <c r="L24" s="390"/>
      <c r="R24" s="24"/>
    </row>
    <row r="25" spans="2:18" s="22" customFormat="1" ht="6.95" customHeight="1">
      <c r="B25" s="23"/>
      <c r="R25" s="24"/>
    </row>
    <row r="26" spans="2:18" s="22" customFormat="1" ht="6.95" customHeight="1">
      <c r="B26" s="2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24"/>
    </row>
    <row r="27" spans="2:18" s="22" customFormat="1" ht="14.45" customHeight="1">
      <c r="B27" s="23"/>
      <c r="D27" s="90" t="s">
        <v>98</v>
      </c>
      <c r="M27" s="391">
        <f>N88</f>
        <v>98837.50999999998</v>
      </c>
      <c r="N27" s="391"/>
      <c r="O27" s="391"/>
      <c r="P27" s="391"/>
      <c r="R27" s="24"/>
    </row>
    <row r="28" spans="2:18" s="22" customFormat="1" ht="14.45" customHeight="1">
      <c r="B28" s="23"/>
      <c r="D28" s="21" t="s">
        <v>99</v>
      </c>
      <c r="M28" s="391">
        <f>N109</f>
        <v>0</v>
      </c>
      <c r="N28" s="391"/>
      <c r="O28" s="391"/>
      <c r="P28" s="391"/>
      <c r="R28" s="24"/>
    </row>
    <row r="29" spans="2:18" s="22" customFormat="1" ht="6.95" customHeight="1">
      <c r="B29" s="23"/>
      <c r="R29" s="24"/>
    </row>
    <row r="30" spans="2:18" s="22" customFormat="1" ht="25.5" customHeight="1">
      <c r="B30" s="23"/>
      <c r="D30" s="91" t="s">
        <v>35</v>
      </c>
      <c r="M30" s="420">
        <f>ROUND(M27+M28,2)</f>
        <v>98837.51</v>
      </c>
      <c r="N30" s="420"/>
      <c r="O30" s="420"/>
      <c r="P30" s="420"/>
      <c r="R30" s="24"/>
    </row>
    <row r="31" spans="2:18" s="22" customFormat="1" ht="6.95" customHeight="1">
      <c r="B31" s="2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24"/>
    </row>
    <row r="32" spans="2:18" s="22" customFormat="1" ht="14.45" customHeight="1">
      <c r="B32" s="23"/>
      <c r="D32" s="29" t="s">
        <v>36</v>
      </c>
      <c r="E32" s="29" t="s">
        <v>37</v>
      </c>
      <c r="F32" s="2">
        <v>0.21</v>
      </c>
      <c r="G32" s="92" t="s">
        <v>38</v>
      </c>
      <c r="H32" s="418">
        <f>ROUND((SUM(BE109:BE110)+SUM(BE128:BE259)),2)</f>
        <v>0</v>
      </c>
      <c r="I32" s="418"/>
      <c r="J32" s="418"/>
      <c r="M32" s="418">
        <f>ROUND(ROUND((SUM(BE109:BE110)+SUM(BE128:BE259)),2)*F32,2)</f>
        <v>0</v>
      </c>
      <c r="N32" s="418"/>
      <c r="O32" s="418"/>
      <c r="P32" s="418"/>
      <c r="R32" s="24"/>
    </row>
    <row r="33" spans="2:18" s="22" customFormat="1" ht="14.45" customHeight="1">
      <c r="B33" s="23"/>
      <c r="E33" s="29" t="s">
        <v>39</v>
      </c>
      <c r="F33" s="2">
        <v>0.15</v>
      </c>
      <c r="G33" s="92" t="s">
        <v>38</v>
      </c>
      <c r="H33" s="418">
        <f>ROUND((SUM(BF109:BF110)+SUM(BF128:BF259)),2)</f>
        <v>98837.51</v>
      </c>
      <c r="I33" s="418"/>
      <c r="J33" s="418"/>
      <c r="M33" s="418">
        <f>ROUND(ROUND((SUM(BF109:BF110)+SUM(BF128:BF259)),2)*F33,2)</f>
        <v>14825.63</v>
      </c>
      <c r="N33" s="418"/>
      <c r="O33" s="418"/>
      <c r="P33" s="418"/>
      <c r="R33" s="24"/>
    </row>
    <row r="34" spans="2:18" s="22" customFormat="1" ht="14.45" customHeight="1" hidden="1">
      <c r="B34" s="23"/>
      <c r="E34" s="29" t="s">
        <v>40</v>
      </c>
      <c r="F34" s="2">
        <v>0.21</v>
      </c>
      <c r="G34" s="92" t="s">
        <v>38</v>
      </c>
      <c r="H34" s="418">
        <f>ROUND((SUM(BG109:BG110)+SUM(BG128:BG259)),2)</f>
        <v>0</v>
      </c>
      <c r="I34" s="418"/>
      <c r="J34" s="418"/>
      <c r="M34" s="418">
        <v>0</v>
      </c>
      <c r="N34" s="418"/>
      <c r="O34" s="418"/>
      <c r="P34" s="418"/>
      <c r="R34" s="24"/>
    </row>
    <row r="35" spans="2:18" s="22" customFormat="1" ht="14.45" customHeight="1" hidden="1">
      <c r="B35" s="23"/>
      <c r="E35" s="29" t="s">
        <v>41</v>
      </c>
      <c r="F35" s="2">
        <v>0.15</v>
      </c>
      <c r="G35" s="92" t="s">
        <v>38</v>
      </c>
      <c r="H35" s="418">
        <f>ROUND((SUM(BH109:BH110)+SUM(BH128:BH259)),2)</f>
        <v>0</v>
      </c>
      <c r="I35" s="418"/>
      <c r="J35" s="418"/>
      <c r="M35" s="418">
        <v>0</v>
      </c>
      <c r="N35" s="418"/>
      <c r="O35" s="418"/>
      <c r="P35" s="418"/>
      <c r="R35" s="24"/>
    </row>
    <row r="36" spans="2:18" s="22" customFormat="1" ht="14.45" customHeight="1" hidden="1">
      <c r="B36" s="23"/>
      <c r="E36" s="29" t="s">
        <v>42</v>
      </c>
      <c r="F36" s="2">
        <v>0</v>
      </c>
      <c r="G36" s="92" t="s">
        <v>38</v>
      </c>
      <c r="H36" s="418">
        <f>ROUND((SUM(BI109:BI110)+SUM(BI128:BI259)),2)</f>
        <v>0</v>
      </c>
      <c r="I36" s="418"/>
      <c r="J36" s="418"/>
      <c r="M36" s="418">
        <v>0</v>
      </c>
      <c r="N36" s="418"/>
      <c r="O36" s="418"/>
      <c r="P36" s="418"/>
      <c r="R36" s="24"/>
    </row>
    <row r="37" spans="2:18" s="22" customFormat="1" ht="6.95" customHeight="1">
      <c r="B37" s="23"/>
      <c r="R37" s="24"/>
    </row>
    <row r="38" spans="2:18" s="22" customFormat="1" ht="25.5" customHeight="1">
      <c r="B38" s="23"/>
      <c r="C38" s="89"/>
      <c r="D38" s="93" t="s">
        <v>43</v>
      </c>
      <c r="E38" s="60"/>
      <c r="F38" s="60"/>
      <c r="G38" s="94" t="s">
        <v>44</v>
      </c>
      <c r="H38" s="95" t="s">
        <v>45</v>
      </c>
      <c r="I38" s="60"/>
      <c r="J38" s="60"/>
      <c r="K38" s="60"/>
      <c r="L38" s="419">
        <f>SUM(M30:M36)</f>
        <v>113663.14</v>
      </c>
      <c r="M38" s="419"/>
      <c r="N38" s="419"/>
      <c r="O38" s="419"/>
      <c r="P38" s="419"/>
      <c r="Q38" s="89"/>
      <c r="R38" s="24"/>
    </row>
    <row r="39" spans="2:18" s="22" customFormat="1" ht="14.45" customHeight="1">
      <c r="B39" s="23"/>
      <c r="R39" s="24"/>
    </row>
    <row r="40" spans="2:18" s="22" customFormat="1" ht="14.45" customHeight="1">
      <c r="B40" s="23"/>
      <c r="R40" s="24"/>
    </row>
    <row r="41" spans="2:18" ht="13.5">
      <c r="B41" s="14"/>
      <c r="R41" s="15"/>
    </row>
    <row r="42" spans="2:18" ht="13.5">
      <c r="B42" s="14"/>
      <c r="R42" s="15"/>
    </row>
    <row r="43" spans="2:18" ht="13.5">
      <c r="B43" s="14"/>
      <c r="R43" s="15"/>
    </row>
    <row r="44" spans="2:18" ht="13.5">
      <c r="B44" s="14"/>
      <c r="R44" s="15"/>
    </row>
    <row r="45" spans="2:18" ht="13.5">
      <c r="B45" s="14"/>
      <c r="R45" s="15"/>
    </row>
    <row r="46" spans="2:18" ht="13.5">
      <c r="B46" s="14"/>
      <c r="R46" s="15"/>
    </row>
    <row r="47" spans="2:18" ht="13.5">
      <c r="B47" s="14"/>
      <c r="R47" s="15"/>
    </row>
    <row r="48" spans="2:18" ht="13.5">
      <c r="B48" s="14"/>
      <c r="R48" s="15"/>
    </row>
    <row r="49" spans="2:18" ht="13.5">
      <c r="B49" s="14"/>
      <c r="R49" s="15"/>
    </row>
    <row r="50" spans="2:18" s="22" customFormat="1" ht="15">
      <c r="B50" s="23"/>
      <c r="D50" s="36" t="s">
        <v>46</v>
      </c>
      <c r="E50" s="37"/>
      <c r="F50" s="37"/>
      <c r="G50" s="37"/>
      <c r="H50" s="38"/>
      <c r="J50" s="36" t="s">
        <v>47</v>
      </c>
      <c r="K50" s="37"/>
      <c r="L50" s="37"/>
      <c r="M50" s="37"/>
      <c r="N50" s="37"/>
      <c r="O50" s="37"/>
      <c r="P50" s="38"/>
      <c r="R50" s="24"/>
    </row>
    <row r="51" spans="2:18" ht="13.5">
      <c r="B51" s="14"/>
      <c r="D51" s="39"/>
      <c r="H51" s="40"/>
      <c r="J51" s="39"/>
      <c r="P51" s="40"/>
      <c r="R51" s="15"/>
    </row>
    <row r="52" spans="2:18" ht="13.5">
      <c r="B52" s="14"/>
      <c r="D52" s="39"/>
      <c r="H52" s="40"/>
      <c r="J52" s="39"/>
      <c r="P52" s="40"/>
      <c r="R52" s="15"/>
    </row>
    <row r="53" spans="2:18" ht="13.5">
      <c r="B53" s="14"/>
      <c r="D53" s="39"/>
      <c r="H53" s="40"/>
      <c r="J53" s="39"/>
      <c r="P53" s="40"/>
      <c r="R53" s="15"/>
    </row>
    <row r="54" spans="2:18" ht="13.5">
      <c r="B54" s="14"/>
      <c r="D54" s="39"/>
      <c r="H54" s="40"/>
      <c r="J54" s="39"/>
      <c r="P54" s="40"/>
      <c r="R54" s="15"/>
    </row>
    <row r="55" spans="2:18" ht="13.5">
      <c r="B55" s="14"/>
      <c r="D55" s="39"/>
      <c r="H55" s="40"/>
      <c r="J55" s="39"/>
      <c r="P55" s="40"/>
      <c r="R55" s="15"/>
    </row>
    <row r="56" spans="2:18" ht="13.5">
      <c r="B56" s="14"/>
      <c r="D56" s="39"/>
      <c r="H56" s="40"/>
      <c r="J56" s="39"/>
      <c r="P56" s="40"/>
      <c r="R56" s="15"/>
    </row>
    <row r="57" spans="2:18" ht="13.5">
      <c r="B57" s="14"/>
      <c r="D57" s="39"/>
      <c r="H57" s="40"/>
      <c r="J57" s="39"/>
      <c r="P57" s="40"/>
      <c r="R57" s="15"/>
    </row>
    <row r="58" spans="2:18" ht="13.5">
      <c r="B58" s="14"/>
      <c r="D58" s="39"/>
      <c r="H58" s="40"/>
      <c r="J58" s="39"/>
      <c r="P58" s="40"/>
      <c r="R58" s="15"/>
    </row>
    <row r="59" spans="2:18" s="22" customFormat="1" ht="15">
      <c r="B59" s="23"/>
      <c r="D59" s="41" t="s">
        <v>48</v>
      </c>
      <c r="E59" s="42"/>
      <c r="F59" s="42"/>
      <c r="G59" s="43" t="s">
        <v>49</v>
      </c>
      <c r="H59" s="44"/>
      <c r="J59" s="41" t="s">
        <v>48</v>
      </c>
      <c r="K59" s="42"/>
      <c r="L59" s="42"/>
      <c r="M59" s="42"/>
      <c r="N59" s="43" t="s">
        <v>49</v>
      </c>
      <c r="O59" s="42"/>
      <c r="P59" s="44"/>
      <c r="R59" s="24"/>
    </row>
    <row r="60" spans="2:18" ht="13.5">
      <c r="B60" s="14"/>
      <c r="R60" s="15"/>
    </row>
    <row r="61" spans="2:18" s="22" customFormat="1" ht="15">
      <c r="B61" s="23"/>
      <c r="D61" s="36" t="s">
        <v>50</v>
      </c>
      <c r="E61" s="37"/>
      <c r="F61" s="37"/>
      <c r="G61" s="37"/>
      <c r="H61" s="38"/>
      <c r="J61" s="36" t="s">
        <v>51</v>
      </c>
      <c r="K61" s="37"/>
      <c r="L61" s="37"/>
      <c r="M61" s="37"/>
      <c r="N61" s="37"/>
      <c r="O61" s="37"/>
      <c r="P61" s="38"/>
      <c r="R61" s="24"/>
    </row>
    <row r="62" spans="2:18" ht="13.5">
      <c r="B62" s="14"/>
      <c r="D62" s="39"/>
      <c r="H62" s="40"/>
      <c r="J62" s="39"/>
      <c r="P62" s="40"/>
      <c r="R62" s="15"/>
    </row>
    <row r="63" spans="2:18" ht="13.5">
      <c r="B63" s="14"/>
      <c r="D63" s="39"/>
      <c r="H63" s="40"/>
      <c r="J63" s="39"/>
      <c r="P63" s="40"/>
      <c r="R63" s="15"/>
    </row>
    <row r="64" spans="2:18" ht="13.5">
      <c r="B64" s="14"/>
      <c r="D64" s="39"/>
      <c r="H64" s="40"/>
      <c r="J64" s="39"/>
      <c r="P64" s="40"/>
      <c r="R64" s="15"/>
    </row>
    <row r="65" spans="2:18" ht="13.5">
      <c r="B65" s="14"/>
      <c r="D65" s="39"/>
      <c r="H65" s="40"/>
      <c r="J65" s="39"/>
      <c r="P65" s="40"/>
      <c r="R65" s="15"/>
    </row>
    <row r="66" spans="2:18" ht="13.5">
      <c r="B66" s="14"/>
      <c r="D66" s="39"/>
      <c r="H66" s="40"/>
      <c r="J66" s="39"/>
      <c r="P66" s="40"/>
      <c r="R66" s="15"/>
    </row>
    <row r="67" spans="2:18" ht="13.5">
      <c r="B67" s="14"/>
      <c r="D67" s="39"/>
      <c r="H67" s="40"/>
      <c r="J67" s="39"/>
      <c r="P67" s="40"/>
      <c r="R67" s="15"/>
    </row>
    <row r="68" spans="2:18" ht="13.5">
      <c r="B68" s="14"/>
      <c r="D68" s="39"/>
      <c r="H68" s="40"/>
      <c r="J68" s="39"/>
      <c r="P68" s="40"/>
      <c r="R68" s="15"/>
    </row>
    <row r="69" spans="2:18" ht="13.5">
      <c r="B69" s="14"/>
      <c r="D69" s="39"/>
      <c r="H69" s="40"/>
      <c r="J69" s="39"/>
      <c r="P69" s="40"/>
      <c r="R69" s="15"/>
    </row>
    <row r="70" spans="2:18" s="22" customFormat="1" ht="15">
      <c r="B70" s="23"/>
      <c r="D70" s="41" t="s">
        <v>48</v>
      </c>
      <c r="E70" s="42"/>
      <c r="F70" s="42"/>
      <c r="G70" s="43" t="s">
        <v>49</v>
      </c>
      <c r="H70" s="44"/>
      <c r="J70" s="41" t="s">
        <v>48</v>
      </c>
      <c r="K70" s="42"/>
      <c r="L70" s="42"/>
      <c r="M70" s="42"/>
      <c r="N70" s="43" t="s">
        <v>49</v>
      </c>
      <c r="O70" s="42"/>
      <c r="P70" s="44"/>
      <c r="R70" s="24"/>
    </row>
    <row r="71" spans="2:18" s="22" customFormat="1" ht="14.4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22" customFormat="1" ht="6.9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2:18" s="22" customFormat="1" ht="36.95" customHeight="1">
      <c r="B76" s="23"/>
      <c r="C76" s="386" t="s">
        <v>100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24"/>
    </row>
    <row r="77" spans="2:18" s="22" customFormat="1" ht="6.95" customHeight="1">
      <c r="B77" s="23"/>
      <c r="R77" s="24"/>
    </row>
    <row r="78" spans="2:18" s="22" customFormat="1" ht="30" customHeight="1">
      <c r="B78" s="23"/>
      <c r="C78" s="19" t="s">
        <v>16</v>
      </c>
      <c r="F78" s="410" t="str">
        <f>F6</f>
        <v>statické zajištění podzemí pod budovou čp. 1 v Českém Brodě</v>
      </c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R78" s="24"/>
    </row>
    <row r="79" spans="2:18" s="22" customFormat="1" ht="36.95" customHeight="1">
      <c r="B79" s="23"/>
      <c r="C79" s="55" t="s">
        <v>95</v>
      </c>
      <c r="F79" s="387" t="str">
        <f>F7</f>
        <v>koupelna - Lesná 98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R79" s="24"/>
    </row>
    <row r="80" spans="2:18" s="22" customFormat="1" ht="6.95" customHeight="1">
      <c r="B80" s="23"/>
      <c r="R80" s="24"/>
    </row>
    <row r="81" spans="2:18" s="22" customFormat="1" ht="18" customHeight="1">
      <c r="B81" s="23"/>
      <c r="C81" s="19" t="s">
        <v>20</v>
      </c>
      <c r="F81" s="3" t="str">
        <f>F9</f>
        <v>Lesná</v>
      </c>
      <c r="K81" s="19" t="s">
        <v>22</v>
      </c>
      <c r="M81" s="411" t="str">
        <f>IF(O9="","",O9)</f>
        <v>26. 11. v2023</v>
      </c>
      <c r="N81" s="411"/>
      <c r="O81" s="411"/>
      <c r="P81" s="411"/>
      <c r="R81" s="24"/>
    </row>
    <row r="82" spans="2:18" s="22" customFormat="1" ht="6.95" customHeight="1">
      <c r="B82" s="23"/>
      <c r="R82" s="24"/>
    </row>
    <row r="83" spans="2:18" s="22" customFormat="1" ht="15">
      <c r="B83" s="23"/>
      <c r="C83" s="19" t="s">
        <v>24</v>
      </c>
      <c r="F83" s="3" t="str">
        <f>E12</f>
        <v xml:space="preserve"> </v>
      </c>
      <c r="K83" s="19" t="s">
        <v>29</v>
      </c>
      <c r="M83" s="395" t="str">
        <f>E18</f>
        <v xml:space="preserve"> </v>
      </c>
      <c r="N83" s="395"/>
      <c r="O83" s="395"/>
      <c r="P83" s="395"/>
      <c r="Q83" s="395"/>
      <c r="R83" s="24"/>
    </row>
    <row r="84" spans="2:18" s="22" customFormat="1" ht="14.45" customHeight="1">
      <c r="B84" s="23"/>
      <c r="C84" s="19" t="s">
        <v>28</v>
      </c>
      <c r="F84" s="3" t="str">
        <f>IF(E15="","",E15)</f>
        <v xml:space="preserve"> </v>
      </c>
      <c r="K84" s="19" t="s">
        <v>31</v>
      </c>
      <c r="M84" s="395" t="str">
        <f>E21</f>
        <v xml:space="preserve"> </v>
      </c>
      <c r="N84" s="395"/>
      <c r="O84" s="395"/>
      <c r="P84" s="395"/>
      <c r="Q84" s="395"/>
      <c r="R84" s="24"/>
    </row>
    <row r="85" spans="2:18" s="22" customFormat="1" ht="10.35" customHeight="1">
      <c r="B85" s="23"/>
      <c r="R85" s="24"/>
    </row>
    <row r="86" spans="2:18" s="22" customFormat="1" ht="29.25" customHeight="1">
      <c r="B86" s="23"/>
      <c r="C86" s="416" t="s">
        <v>101</v>
      </c>
      <c r="D86" s="416"/>
      <c r="E86" s="416"/>
      <c r="F86" s="416"/>
      <c r="G86" s="416"/>
      <c r="H86" s="89"/>
      <c r="I86" s="89"/>
      <c r="J86" s="89"/>
      <c r="K86" s="89"/>
      <c r="L86" s="89"/>
      <c r="M86" s="89"/>
      <c r="N86" s="416" t="s">
        <v>102</v>
      </c>
      <c r="O86" s="416"/>
      <c r="P86" s="416"/>
      <c r="Q86" s="416"/>
      <c r="R86" s="24"/>
    </row>
    <row r="87" spans="2:18" s="22" customFormat="1" ht="10.35" customHeight="1">
      <c r="B87" s="23"/>
      <c r="R87" s="24"/>
    </row>
    <row r="88" spans="2:47" s="22" customFormat="1" ht="29.25" customHeight="1">
      <c r="B88" s="23"/>
      <c r="C88" s="96" t="s">
        <v>103</v>
      </c>
      <c r="N88" s="374">
        <f>N128</f>
        <v>98837.50999999998</v>
      </c>
      <c r="O88" s="374"/>
      <c r="P88" s="374"/>
      <c r="Q88" s="374"/>
      <c r="R88" s="24"/>
      <c r="AU88" s="10" t="s">
        <v>104</v>
      </c>
    </row>
    <row r="89" spans="2:18" s="97" customFormat="1" ht="24.95" customHeight="1">
      <c r="B89" s="98"/>
      <c r="D89" s="99" t="s">
        <v>105</v>
      </c>
      <c r="N89" s="417">
        <f>N129</f>
        <v>4109.23</v>
      </c>
      <c r="O89" s="417"/>
      <c r="P89" s="417"/>
      <c r="Q89" s="417"/>
      <c r="R89" s="100"/>
    </row>
    <row r="90" spans="2:18" s="101" customFormat="1" ht="19.9" customHeight="1">
      <c r="B90" s="102"/>
      <c r="D90" s="103" t="s">
        <v>106</v>
      </c>
      <c r="N90" s="414">
        <f>N130</f>
        <v>3344</v>
      </c>
      <c r="O90" s="414"/>
      <c r="P90" s="414"/>
      <c r="Q90" s="414"/>
      <c r="R90" s="105"/>
    </row>
    <row r="91" spans="2:18" s="101" customFormat="1" ht="19.9" customHeight="1">
      <c r="B91" s="102"/>
      <c r="D91" s="103" t="s">
        <v>318</v>
      </c>
      <c r="N91" s="414">
        <f>N134</f>
        <v>669</v>
      </c>
      <c r="O91" s="414"/>
      <c r="P91" s="414"/>
      <c r="Q91" s="414"/>
      <c r="R91" s="105"/>
    </row>
    <row r="92" spans="2:18" s="101" customFormat="1" ht="19.9" customHeight="1">
      <c r="B92" s="102"/>
      <c r="D92" s="103" t="s">
        <v>108</v>
      </c>
      <c r="N92" s="414">
        <f>N137</f>
        <v>0</v>
      </c>
      <c r="O92" s="414"/>
      <c r="P92" s="414"/>
      <c r="Q92" s="414"/>
      <c r="R92" s="105"/>
    </row>
    <row r="93" spans="2:18" s="101" customFormat="1" ht="19.9" customHeight="1">
      <c r="B93" s="102"/>
      <c r="D93" s="103" t="s">
        <v>109</v>
      </c>
      <c r="N93" s="414">
        <f>N138</f>
        <v>96.23</v>
      </c>
      <c r="O93" s="414"/>
      <c r="P93" s="414"/>
      <c r="Q93" s="414"/>
      <c r="R93" s="105"/>
    </row>
    <row r="94" spans="2:18" s="97" customFormat="1" ht="24.95" customHeight="1">
      <c r="B94" s="98"/>
      <c r="D94" s="99" t="s">
        <v>110</v>
      </c>
      <c r="N94" s="417">
        <f>N140</f>
        <v>94728.27999999998</v>
      </c>
      <c r="O94" s="417"/>
      <c r="P94" s="417"/>
      <c r="Q94" s="417"/>
      <c r="R94" s="100"/>
    </row>
    <row r="95" spans="2:18" s="101" customFormat="1" ht="19.9" customHeight="1">
      <c r="B95" s="102"/>
      <c r="D95" s="103" t="s">
        <v>111</v>
      </c>
      <c r="N95" s="414">
        <f>N141</f>
        <v>5683.31</v>
      </c>
      <c r="O95" s="414"/>
      <c r="P95" s="414"/>
      <c r="Q95" s="414"/>
      <c r="R95" s="105"/>
    </row>
    <row r="96" spans="2:18" s="101" customFormat="1" ht="19.9" customHeight="1">
      <c r="B96" s="102"/>
      <c r="D96" s="103" t="s">
        <v>495</v>
      </c>
      <c r="N96" s="414">
        <f>N153</f>
        <v>3101.29</v>
      </c>
      <c r="O96" s="414"/>
      <c r="P96" s="414"/>
      <c r="Q96" s="414"/>
      <c r="R96" s="105"/>
    </row>
    <row r="97" spans="2:18" s="101" customFormat="1" ht="19.9" customHeight="1">
      <c r="B97" s="102"/>
      <c r="D97" s="103" t="s">
        <v>350</v>
      </c>
      <c r="N97" s="414">
        <f>N161</f>
        <v>10453.78</v>
      </c>
      <c r="O97" s="414"/>
      <c r="P97" s="414"/>
      <c r="Q97" s="414"/>
      <c r="R97" s="105"/>
    </row>
    <row r="98" spans="2:18" s="101" customFormat="1" ht="19.9" customHeight="1">
      <c r="B98" s="102"/>
      <c r="D98" s="103" t="s">
        <v>496</v>
      </c>
      <c r="N98" s="414">
        <f>N171</f>
        <v>27820.6</v>
      </c>
      <c r="O98" s="414"/>
      <c r="P98" s="414"/>
      <c r="Q98" s="414"/>
      <c r="R98" s="105"/>
    </row>
    <row r="99" spans="2:18" s="101" customFormat="1" ht="19.9" customHeight="1">
      <c r="B99" s="102"/>
      <c r="D99" s="103" t="s">
        <v>351</v>
      </c>
      <c r="N99" s="414">
        <f>N180</f>
        <v>594</v>
      </c>
      <c r="O99" s="414"/>
      <c r="P99" s="414"/>
      <c r="Q99" s="414"/>
      <c r="R99" s="105"/>
    </row>
    <row r="100" spans="2:18" s="101" customFormat="1" ht="19.9" customHeight="1">
      <c r="B100" s="102"/>
      <c r="D100" s="103" t="s">
        <v>708</v>
      </c>
      <c r="N100" s="414">
        <f>N185</f>
        <v>2011.16</v>
      </c>
      <c r="O100" s="414"/>
      <c r="P100" s="414"/>
      <c r="Q100" s="414"/>
      <c r="R100" s="105"/>
    </row>
    <row r="101" spans="2:18" s="101" customFormat="1" ht="19.9" customHeight="1">
      <c r="B101" s="102"/>
      <c r="D101" s="103" t="s">
        <v>497</v>
      </c>
      <c r="N101" s="414">
        <f>N193</f>
        <v>12423.44</v>
      </c>
      <c r="O101" s="414"/>
      <c r="P101" s="414"/>
      <c r="Q101" s="414"/>
      <c r="R101" s="105"/>
    </row>
    <row r="102" spans="2:18" s="101" customFormat="1" ht="19.9" customHeight="1">
      <c r="B102" s="102"/>
      <c r="D102" s="103" t="s">
        <v>709</v>
      </c>
      <c r="N102" s="414">
        <f>N202</f>
        <v>4359.78</v>
      </c>
      <c r="O102" s="414"/>
      <c r="P102" s="414"/>
      <c r="Q102" s="414"/>
      <c r="R102" s="105"/>
    </row>
    <row r="103" spans="2:18" s="101" customFormat="1" ht="19.9" customHeight="1">
      <c r="B103" s="102"/>
      <c r="D103" s="103" t="s">
        <v>114</v>
      </c>
      <c r="N103" s="414">
        <f>N210</f>
        <v>24030.53</v>
      </c>
      <c r="O103" s="414"/>
      <c r="P103" s="414"/>
      <c r="Q103" s="414"/>
      <c r="R103" s="105"/>
    </row>
    <row r="104" spans="2:18" s="101" customFormat="1" ht="19.9" customHeight="1">
      <c r="B104" s="102"/>
      <c r="D104" s="103" t="s">
        <v>710</v>
      </c>
      <c r="N104" s="414">
        <f>N233</f>
        <v>869.19</v>
      </c>
      <c r="O104" s="414"/>
      <c r="P104" s="414"/>
      <c r="Q104" s="414"/>
      <c r="R104" s="105"/>
    </row>
    <row r="105" spans="2:18" s="101" customFormat="1" ht="19.9" customHeight="1">
      <c r="B105" s="102"/>
      <c r="D105" s="103" t="s">
        <v>711</v>
      </c>
      <c r="N105" s="414">
        <f>N237</f>
        <v>471.93000000000006</v>
      </c>
      <c r="O105" s="414"/>
      <c r="P105" s="414"/>
      <c r="Q105" s="414"/>
      <c r="R105" s="105"/>
    </row>
    <row r="106" spans="2:18" s="101" customFormat="1" ht="19.9" customHeight="1">
      <c r="B106" s="102"/>
      <c r="D106" s="103" t="s">
        <v>116</v>
      </c>
      <c r="N106" s="414">
        <f>N243</f>
        <v>39.150000000000006</v>
      </c>
      <c r="O106" s="414"/>
      <c r="P106" s="414"/>
      <c r="Q106" s="414"/>
      <c r="R106" s="105"/>
    </row>
    <row r="107" spans="2:18" s="101" customFormat="1" ht="19.9" customHeight="1">
      <c r="B107" s="102"/>
      <c r="D107" s="103" t="s">
        <v>117</v>
      </c>
      <c r="N107" s="414">
        <f>N247</f>
        <v>2870.12</v>
      </c>
      <c r="O107" s="414"/>
      <c r="P107" s="414"/>
      <c r="Q107" s="414"/>
      <c r="R107" s="105"/>
    </row>
    <row r="108" spans="2:18" s="22" customFormat="1" ht="21.95" customHeight="1">
      <c r="B108" s="23"/>
      <c r="R108" s="24"/>
    </row>
    <row r="109" spans="2:21" s="22" customFormat="1" ht="29.25" customHeight="1">
      <c r="B109" s="23"/>
      <c r="C109" s="96" t="s">
        <v>118</v>
      </c>
      <c r="N109" s="415">
        <v>0</v>
      </c>
      <c r="O109" s="415"/>
      <c r="P109" s="415"/>
      <c r="Q109" s="415"/>
      <c r="R109" s="24"/>
      <c r="T109" s="106"/>
      <c r="U109" s="107" t="s">
        <v>36</v>
      </c>
    </row>
    <row r="110" spans="2:18" s="22" customFormat="1" ht="18" customHeight="1">
      <c r="B110" s="23"/>
      <c r="R110" s="24"/>
    </row>
    <row r="111" spans="2:18" s="22" customFormat="1" ht="29.25" customHeight="1">
      <c r="B111" s="23"/>
      <c r="C111" s="88" t="s">
        <v>87</v>
      </c>
      <c r="D111" s="89"/>
      <c r="E111" s="89"/>
      <c r="F111" s="89"/>
      <c r="G111" s="89"/>
      <c r="H111" s="89"/>
      <c r="I111" s="89"/>
      <c r="J111" s="89"/>
      <c r="K111" s="89"/>
      <c r="L111" s="375">
        <f>ROUND(SUM(N88+N109),2)</f>
        <v>98837.51</v>
      </c>
      <c r="M111" s="375"/>
      <c r="N111" s="375"/>
      <c r="O111" s="375"/>
      <c r="P111" s="375"/>
      <c r="Q111" s="375"/>
      <c r="R111" s="24"/>
    </row>
    <row r="112" spans="2:18" s="22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6" spans="2:18" s="22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22" customFormat="1" ht="36.95" customHeight="1">
      <c r="B117" s="23"/>
      <c r="C117" s="386" t="s">
        <v>119</v>
      </c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24"/>
    </row>
    <row r="118" spans="2:18" s="22" customFormat="1" ht="6.95" customHeight="1">
      <c r="B118" s="23"/>
      <c r="R118" s="24"/>
    </row>
    <row r="119" spans="2:18" s="22" customFormat="1" ht="30" customHeight="1">
      <c r="B119" s="23"/>
      <c r="C119" s="19" t="s">
        <v>16</v>
      </c>
      <c r="F119" s="410" t="str">
        <f>F6</f>
        <v>statické zajištění podzemí pod budovou čp. 1 v Českém Brodě</v>
      </c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R119" s="24"/>
    </row>
    <row r="120" spans="2:18" s="22" customFormat="1" ht="36.95" customHeight="1">
      <c r="B120" s="23"/>
      <c r="C120" s="55" t="s">
        <v>95</v>
      </c>
      <c r="F120" s="387" t="str">
        <f>F7</f>
        <v>koupelna - Lesná 98</v>
      </c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R120" s="24"/>
    </row>
    <row r="121" spans="2:18" s="22" customFormat="1" ht="6.95" customHeight="1">
      <c r="B121" s="23"/>
      <c r="R121" s="24"/>
    </row>
    <row r="122" spans="2:18" s="22" customFormat="1" ht="18" customHeight="1">
      <c r="B122" s="23"/>
      <c r="C122" s="19" t="s">
        <v>20</v>
      </c>
      <c r="F122" s="3" t="str">
        <f>F9</f>
        <v>Lesná</v>
      </c>
      <c r="K122" s="19" t="s">
        <v>22</v>
      </c>
      <c r="M122" s="411" t="str">
        <f>IF(O9="","",O9)</f>
        <v>26. 11. v2023</v>
      </c>
      <c r="N122" s="411"/>
      <c r="O122" s="411"/>
      <c r="P122" s="411"/>
      <c r="R122" s="24"/>
    </row>
    <row r="123" spans="2:18" s="22" customFormat="1" ht="6.95" customHeight="1">
      <c r="B123" s="23"/>
      <c r="R123" s="24"/>
    </row>
    <row r="124" spans="2:18" s="22" customFormat="1" ht="15">
      <c r="B124" s="23"/>
      <c r="C124" s="19" t="s">
        <v>24</v>
      </c>
      <c r="F124" s="3" t="str">
        <f>E12</f>
        <v xml:space="preserve"> </v>
      </c>
      <c r="K124" s="19" t="s">
        <v>29</v>
      </c>
      <c r="M124" s="395" t="str">
        <f>E18</f>
        <v xml:space="preserve"> </v>
      </c>
      <c r="N124" s="395"/>
      <c r="O124" s="395"/>
      <c r="P124" s="395"/>
      <c r="Q124" s="395"/>
      <c r="R124" s="24"/>
    </row>
    <row r="125" spans="2:18" s="22" customFormat="1" ht="14.45" customHeight="1">
      <c r="B125" s="23"/>
      <c r="C125" s="19" t="s">
        <v>28</v>
      </c>
      <c r="F125" s="3" t="str">
        <f>IF(E15="","",E15)</f>
        <v xml:space="preserve"> </v>
      </c>
      <c r="K125" s="19" t="s">
        <v>31</v>
      </c>
      <c r="M125" s="395" t="str">
        <f>E21</f>
        <v xml:space="preserve"> </v>
      </c>
      <c r="N125" s="395"/>
      <c r="O125" s="395"/>
      <c r="P125" s="395"/>
      <c r="Q125" s="395"/>
      <c r="R125" s="24"/>
    </row>
    <row r="126" spans="2:18" s="22" customFormat="1" ht="10.35" customHeight="1">
      <c r="B126" s="23"/>
      <c r="R126" s="24"/>
    </row>
    <row r="127" spans="2:27" s="108" customFormat="1" ht="29.25" customHeight="1">
      <c r="B127" s="109"/>
      <c r="C127" s="110" t="s">
        <v>120</v>
      </c>
      <c r="D127" s="111" t="s">
        <v>121</v>
      </c>
      <c r="E127" s="111" t="s">
        <v>54</v>
      </c>
      <c r="F127" s="412" t="s">
        <v>122</v>
      </c>
      <c r="G127" s="412"/>
      <c r="H127" s="412"/>
      <c r="I127" s="412"/>
      <c r="J127" s="111" t="s">
        <v>123</v>
      </c>
      <c r="K127" s="111" t="s">
        <v>124</v>
      </c>
      <c r="L127" s="412" t="s">
        <v>125</v>
      </c>
      <c r="M127" s="412"/>
      <c r="N127" s="413" t="s">
        <v>102</v>
      </c>
      <c r="O127" s="413"/>
      <c r="P127" s="413"/>
      <c r="Q127" s="413"/>
      <c r="R127" s="112"/>
      <c r="T127" s="61" t="s">
        <v>126</v>
      </c>
      <c r="U127" s="62" t="s">
        <v>36</v>
      </c>
      <c r="V127" s="62" t="s">
        <v>127</v>
      </c>
      <c r="W127" s="62" t="s">
        <v>128</v>
      </c>
      <c r="X127" s="62" t="s">
        <v>129</v>
      </c>
      <c r="Y127" s="62" t="s">
        <v>130</v>
      </c>
      <c r="Z127" s="62" t="s">
        <v>131</v>
      </c>
      <c r="AA127" s="63" t="s">
        <v>132</v>
      </c>
    </row>
    <row r="128" spans="2:63" s="22" customFormat="1" ht="29.25" customHeight="1">
      <c r="B128" s="23"/>
      <c r="C128" s="65" t="s">
        <v>98</v>
      </c>
      <c r="N128" s="408">
        <f>BK128</f>
        <v>98837.50999999998</v>
      </c>
      <c r="O128" s="408"/>
      <c r="P128" s="408"/>
      <c r="Q128" s="408"/>
      <c r="R128" s="24"/>
      <c r="T128" s="64"/>
      <c r="U128" s="37"/>
      <c r="V128" s="37"/>
      <c r="W128" s="113">
        <f>W129+W140</f>
        <v>100.533028</v>
      </c>
      <c r="X128" s="37"/>
      <c r="Y128" s="113">
        <f>Y129+Y140</f>
        <v>1.2736732</v>
      </c>
      <c r="Z128" s="37"/>
      <c r="AA128" s="114">
        <f>AA129+AA140</f>
        <v>0.29400000000000004</v>
      </c>
      <c r="AT128" s="10" t="s">
        <v>71</v>
      </c>
      <c r="AU128" s="10" t="s">
        <v>104</v>
      </c>
      <c r="BK128" s="115">
        <f>BK129+BK140</f>
        <v>98837.50999999998</v>
      </c>
    </row>
    <row r="129" spans="2:63" s="116" customFormat="1" ht="37.5" customHeight="1">
      <c r="B129" s="117"/>
      <c r="D129" s="118" t="s">
        <v>105</v>
      </c>
      <c r="E129" s="118"/>
      <c r="F129" s="118"/>
      <c r="G129" s="118"/>
      <c r="H129" s="118"/>
      <c r="I129" s="118"/>
      <c r="J129" s="118"/>
      <c r="K129" s="118"/>
      <c r="L129" s="118"/>
      <c r="M129" s="118"/>
      <c r="N129" s="409">
        <f>BK129</f>
        <v>4109.23</v>
      </c>
      <c r="O129" s="409"/>
      <c r="P129" s="409"/>
      <c r="Q129" s="409"/>
      <c r="R129" s="119"/>
      <c r="T129" s="120"/>
      <c r="W129" s="121">
        <f>W130+W134+W137+W138</f>
        <v>5.088203</v>
      </c>
      <c r="Y129" s="121">
        <f>Y130+Y134+Y137+Y138</f>
        <v>0.413</v>
      </c>
      <c r="AA129" s="122">
        <f>AA130+AA134+AA137+AA138</f>
        <v>0.29400000000000004</v>
      </c>
      <c r="AR129" s="123" t="s">
        <v>78</v>
      </c>
      <c r="AT129" s="124" t="s">
        <v>71</v>
      </c>
      <c r="AU129" s="124" t="s">
        <v>72</v>
      </c>
      <c r="AY129" s="123" t="s">
        <v>133</v>
      </c>
      <c r="BK129" s="125">
        <f>BK130+BK134+BK137+BK138</f>
        <v>4109.23</v>
      </c>
    </row>
    <row r="130" spans="2:63" s="116" customFormat="1" ht="19.9" customHeight="1">
      <c r="B130" s="117"/>
      <c r="D130" s="126" t="s">
        <v>106</v>
      </c>
      <c r="E130" s="126"/>
      <c r="F130" s="126"/>
      <c r="G130" s="126"/>
      <c r="H130" s="126"/>
      <c r="I130" s="126"/>
      <c r="J130" s="126"/>
      <c r="K130" s="126"/>
      <c r="L130" s="126"/>
      <c r="M130" s="126"/>
      <c r="N130" s="402">
        <f>BK130</f>
        <v>3344</v>
      </c>
      <c r="O130" s="402"/>
      <c r="P130" s="402"/>
      <c r="Q130" s="402"/>
      <c r="R130" s="119"/>
      <c r="T130" s="120"/>
      <c r="W130" s="121">
        <f>SUM(W131:W133)</f>
        <v>2.224</v>
      </c>
      <c r="Y130" s="121">
        <f>SUM(Y131:Y133)</f>
        <v>0.413</v>
      </c>
      <c r="AA130" s="122">
        <f>SUM(AA131:AA133)</f>
        <v>0</v>
      </c>
      <c r="AR130" s="123" t="s">
        <v>78</v>
      </c>
      <c r="AT130" s="124" t="s">
        <v>71</v>
      </c>
      <c r="AU130" s="124" t="s">
        <v>78</v>
      </c>
      <c r="AY130" s="123" t="s">
        <v>133</v>
      </c>
      <c r="BK130" s="125">
        <f>SUM(BK131:BK133)</f>
        <v>3344</v>
      </c>
    </row>
    <row r="131" spans="2:65" s="22" customFormat="1" ht="25.5" customHeight="1">
      <c r="B131" s="127"/>
      <c r="C131" s="128" t="s">
        <v>202</v>
      </c>
      <c r="D131" s="128" t="s">
        <v>134</v>
      </c>
      <c r="E131" s="129" t="s">
        <v>515</v>
      </c>
      <c r="F131" s="398" t="s">
        <v>516</v>
      </c>
      <c r="G131" s="398"/>
      <c r="H131" s="398"/>
      <c r="I131" s="398"/>
      <c r="J131" s="130" t="s">
        <v>137</v>
      </c>
      <c r="K131" s="131">
        <v>4</v>
      </c>
      <c r="L131" s="399">
        <v>836</v>
      </c>
      <c r="M131" s="399"/>
      <c r="N131" s="399">
        <f>ROUND(L131*K131,2)</f>
        <v>3344</v>
      </c>
      <c r="O131" s="399"/>
      <c r="P131" s="399"/>
      <c r="Q131" s="399"/>
      <c r="R131" s="132"/>
      <c r="T131" s="133"/>
      <c r="U131" s="30" t="s">
        <v>39</v>
      </c>
      <c r="V131" s="134">
        <v>0.556</v>
      </c>
      <c r="W131" s="134">
        <f>V131*K131</f>
        <v>2.224</v>
      </c>
      <c r="X131" s="134">
        <v>0.10325</v>
      </c>
      <c r="Y131" s="134">
        <f>X131*K131</f>
        <v>0.413</v>
      </c>
      <c r="Z131" s="134">
        <v>0</v>
      </c>
      <c r="AA131" s="135">
        <f>Z131*K131</f>
        <v>0</v>
      </c>
      <c r="AR131" s="10" t="s">
        <v>138</v>
      </c>
      <c r="AT131" s="10" t="s">
        <v>134</v>
      </c>
      <c r="AU131" s="10" t="s">
        <v>139</v>
      </c>
      <c r="AY131" s="10" t="s">
        <v>133</v>
      </c>
      <c r="BE131" s="136">
        <f>IF(U131="základní",N131,0)</f>
        <v>0</v>
      </c>
      <c r="BF131" s="136">
        <f>IF(U131="snížená",N131,0)</f>
        <v>3344</v>
      </c>
      <c r="BG131" s="136">
        <f>IF(U131="zákl. přenesená",N131,0)</f>
        <v>0</v>
      </c>
      <c r="BH131" s="136">
        <f>IF(U131="sníž. přenesená",N131,0)</f>
        <v>0</v>
      </c>
      <c r="BI131" s="136">
        <f>IF(U131="nulová",N131,0)</f>
        <v>0</v>
      </c>
      <c r="BJ131" s="10" t="s">
        <v>139</v>
      </c>
      <c r="BK131" s="136">
        <f>ROUND(L131*K131,2)</f>
        <v>3344</v>
      </c>
      <c r="BL131" s="10" t="s">
        <v>138</v>
      </c>
      <c r="BM131" s="10" t="s">
        <v>712</v>
      </c>
    </row>
    <row r="132" spans="2:47" s="22" customFormat="1" ht="16.5" customHeight="1">
      <c r="B132" s="23"/>
      <c r="F132" s="406" t="s">
        <v>518</v>
      </c>
      <c r="G132" s="406"/>
      <c r="H132" s="406"/>
      <c r="I132" s="406"/>
      <c r="R132" s="24"/>
      <c r="T132" s="137"/>
      <c r="AA132" s="59"/>
      <c r="AT132" s="10" t="s">
        <v>142</v>
      </c>
      <c r="AU132" s="10" t="s">
        <v>139</v>
      </c>
    </row>
    <row r="133" spans="2:51" s="138" customFormat="1" ht="16.5" customHeight="1">
      <c r="B133" s="139"/>
      <c r="E133" s="140"/>
      <c r="F133" s="400" t="s">
        <v>713</v>
      </c>
      <c r="G133" s="400"/>
      <c r="H133" s="400"/>
      <c r="I133" s="400"/>
      <c r="K133" s="141">
        <v>4</v>
      </c>
      <c r="R133" s="142"/>
      <c r="T133" s="143"/>
      <c r="AA133" s="144"/>
      <c r="AT133" s="140" t="s">
        <v>144</v>
      </c>
      <c r="AU133" s="140" t="s">
        <v>139</v>
      </c>
      <c r="AV133" s="138" t="s">
        <v>139</v>
      </c>
      <c r="AW133" s="138" t="s">
        <v>30</v>
      </c>
      <c r="AX133" s="138" t="s">
        <v>78</v>
      </c>
      <c r="AY133" s="140" t="s">
        <v>133</v>
      </c>
    </row>
    <row r="134" spans="2:63" s="116" customFormat="1" ht="29.85" customHeight="1">
      <c r="B134" s="117"/>
      <c r="D134" s="126" t="s">
        <v>318</v>
      </c>
      <c r="E134" s="126"/>
      <c r="F134" s="126"/>
      <c r="G134" s="126"/>
      <c r="H134" s="126"/>
      <c r="I134" s="126"/>
      <c r="J134" s="126"/>
      <c r="K134" s="126"/>
      <c r="L134" s="126"/>
      <c r="M134" s="126"/>
      <c r="N134" s="402">
        <f>BK134</f>
        <v>669</v>
      </c>
      <c r="O134" s="402"/>
      <c r="P134" s="402"/>
      <c r="Q134" s="402"/>
      <c r="R134" s="119"/>
      <c r="T134" s="120"/>
      <c r="W134" s="121">
        <f>SUM(W135:W136)</f>
        <v>2.521</v>
      </c>
      <c r="Y134" s="121">
        <f>SUM(Y135:Y136)</f>
        <v>0</v>
      </c>
      <c r="AA134" s="122">
        <f>SUM(AA135:AA136)</f>
        <v>0.29400000000000004</v>
      </c>
      <c r="AR134" s="123" t="s">
        <v>78</v>
      </c>
      <c r="AT134" s="124" t="s">
        <v>71</v>
      </c>
      <c r="AU134" s="124" t="s">
        <v>78</v>
      </c>
      <c r="AY134" s="123" t="s">
        <v>133</v>
      </c>
      <c r="BK134" s="125">
        <f>SUM(BK135:BK136)</f>
        <v>669</v>
      </c>
    </row>
    <row r="135" spans="2:65" s="22" customFormat="1" ht="25.5" customHeight="1">
      <c r="B135" s="127"/>
      <c r="C135" s="128" t="s">
        <v>638</v>
      </c>
      <c r="D135" s="128" t="s">
        <v>134</v>
      </c>
      <c r="E135" s="129" t="s">
        <v>714</v>
      </c>
      <c r="F135" s="398" t="s">
        <v>715</v>
      </c>
      <c r="G135" s="398"/>
      <c r="H135" s="398"/>
      <c r="I135" s="398"/>
      <c r="J135" s="130" t="s">
        <v>234</v>
      </c>
      <c r="K135" s="131">
        <v>1</v>
      </c>
      <c r="L135" s="399">
        <v>447</v>
      </c>
      <c r="M135" s="399"/>
      <c r="N135" s="399">
        <f>ROUND(L135*K135,2)</f>
        <v>447</v>
      </c>
      <c r="O135" s="399"/>
      <c r="P135" s="399"/>
      <c r="Q135" s="399"/>
      <c r="R135" s="132"/>
      <c r="T135" s="133"/>
      <c r="U135" s="30" t="s">
        <v>39</v>
      </c>
      <c r="V135" s="134">
        <v>1.684</v>
      </c>
      <c r="W135" s="134">
        <f>V135*K135</f>
        <v>1.684</v>
      </c>
      <c r="X135" s="134">
        <v>0</v>
      </c>
      <c r="Y135" s="134">
        <f>X135*K135</f>
        <v>0</v>
      </c>
      <c r="Z135" s="134">
        <v>0.262</v>
      </c>
      <c r="AA135" s="135">
        <f>Z135*K135</f>
        <v>0.262</v>
      </c>
      <c r="AR135" s="10" t="s">
        <v>138</v>
      </c>
      <c r="AT135" s="10" t="s">
        <v>134</v>
      </c>
      <c r="AU135" s="10" t="s">
        <v>139</v>
      </c>
      <c r="AY135" s="10" t="s">
        <v>133</v>
      </c>
      <c r="BE135" s="136">
        <f>IF(U135="základní",N135,0)</f>
        <v>0</v>
      </c>
      <c r="BF135" s="136">
        <f>IF(U135="snížená",N135,0)</f>
        <v>447</v>
      </c>
      <c r="BG135" s="136">
        <f>IF(U135="zákl. přenesená",N135,0)</f>
        <v>0</v>
      </c>
      <c r="BH135" s="136">
        <f>IF(U135="sníž. přenesená",N135,0)</f>
        <v>0</v>
      </c>
      <c r="BI135" s="136">
        <f>IF(U135="nulová",N135,0)</f>
        <v>0</v>
      </c>
      <c r="BJ135" s="10" t="s">
        <v>139</v>
      </c>
      <c r="BK135" s="136">
        <f>ROUND(L135*K135,2)</f>
        <v>447</v>
      </c>
      <c r="BL135" s="10" t="s">
        <v>138</v>
      </c>
      <c r="BM135" s="10" t="s">
        <v>716</v>
      </c>
    </row>
    <row r="136" spans="2:65" s="22" customFormat="1" ht="25.5" customHeight="1">
      <c r="B136" s="127"/>
      <c r="C136" s="128" t="s">
        <v>634</v>
      </c>
      <c r="D136" s="128" t="s">
        <v>134</v>
      </c>
      <c r="E136" s="129" t="s">
        <v>717</v>
      </c>
      <c r="F136" s="398" t="s">
        <v>718</v>
      </c>
      <c r="G136" s="398"/>
      <c r="H136" s="398"/>
      <c r="I136" s="398"/>
      <c r="J136" s="130" t="s">
        <v>234</v>
      </c>
      <c r="K136" s="131">
        <v>1</v>
      </c>
      <c r="L136" s="399">
        <v>222</v>
      </c>
      <c r="M136" s="399"/>
      <c r="N136" s="399">
        <f>ROUND(L136*K136,2)</f>
        <v>222</v>
      </c>
      <c r="O136" s="399"/>
      <c r="P136" s="399"/>
      <c r="Q136" s="399"/>
      <c r="R136" s="132"/>
      <c r="T136" s="133"/>
      <c r="U136" s="30" t="s">
        <v>39</v>
      </c>
      <c r="V136" s="134">
        <v>0.837</v>
      </c>
      <c r="W136" s="134">
        <f>V136*K136</f>
        <v>0.837</v>
      </c>
      <c r="X136" s="134">
        <v>0</v>
      </c>
      <c r="Y136" s="134">
        <f>X136*K136</f>
        <v>0</v>
      </c>
      <c r="Z136" s="134">
        <v>0.032</v>
      </c>
      <c r="AA136" s="135">
        <f>Z136*K136</f>
        <v>0.032</v>
      </c>
      <c r="AR136" s="10" t="s">
        <v>138</v>
      </c>
      <c r="AT136" s="10" t="s">
        <v>134</v>
      </c>
      <c r="AU136" s="10" t="s">
        <v>139</v>
      </c>
      <c r="AY136" s="10" t="s">
        <v>133</v>
      </c>
      <c r="BE136" s="136">
        <f>IF(U136="základní",N136,0)</f>
        <v>0</v>
      </c>
      <c r="BF136" s="136">
        <f>IF(U136="snížená",N136,0)</f>
        <v>222</v>
      </c>
      <c r="BG136" s="136">
        <f>IF(U136="zákl. přenesená",N136,0)</f>
        <v>0</v>
      </c>
      <c r="BH136" s="136">
        <f>IF(U136="sníž. přenesená",N136,0)</f>
        <v>0</v>
      </c>
      <c r="BI136" s="136">
        <f>IF(U136="nulová",N136,0)</f>
        <v>0</v>
      </c>
      <c r="BJ136" s="10" t="s">
        <v>139</v>
      </c>
      <c r="BK136" s="136">
        <f>ROUND(L136*K136,2)</f>
        <v>222</v>
      </c>
      <c r="BL136" s="10" t="s">
        <v>138</v>
      </c>
      <c r="BM136" s="10" t="s">
        <v>719</v>
      </c>
    </row>
    <row r="137" spans="2:63" s="116" customFormat="1" ht="29.85" customHeight="1">
      <c r="B137" s="117"/>
      <c r="D137" s="126" t="s">
        <v>108</v>
      </c>
      <c r="E137" s="126"/>
      <c r="F137" s="126"/>
      <c r="G137" s="126"/>
      <c r="H137" s="126"/>
      <c r="I137" s="126"/>
      <c r="J137" s="126"/>
      <c r="K137" s="126"/>
      <c r="L137" s="126"/>
      <c r="M137" s="126"/>
      <c r="N137" s="453">
        <f>BK137</f>
        <v>0</v>
      </c>
      <c r="O137" s="453"/>
      <c r="P137" s="453"/>
      <c r="Q137" s="453"/>
      <c r="R137" s="119"/>
      <c r="T137" s="120"/>
      <c r="W137" s="121">
        <v>0</v>
      </c>
      <c r="Y137" s="121">
        <v>0</v>
      </c>
      <c r="AA137" s="122">
        <v>0</v>
      </c>
      <c r="AR137" s="123" t="s">
        <v>78</v>
      </c>
      <c r="AT137" s="124" t="s">
        <v>71</v>
      </c>
      <c r="AU137" s="124" t="s">
        <v>78</v>
      </c>
      <c r="AY137" s="123" t="s">
        <v>133</v>
      </c>
      <c r="BK137" s="125">
        <v>0</v>
      </c>
    </row>
    <row r="138" spans="2:63" s="116" customFormat="1" ht="19.9" customHeight="1">
      <c r="B138" s="117"/>
      <c r="D138" s="126" t="s">
        <v>109</v>
      </c>
      <c r="E138" s="126"/>
      <c r="F138" s="126"/>
      <c r="G138" s="126"/>
      <c r="H138" s="126"/>
      <c r="I138" s="126"/>
      <c r="J138" s="126"/>
      <c r="K138" s="126"/>
      <c r="L138" s="126"/>
      <c r="M138" s="126"/>
      <c r="N138" s="402">
        <f>BK138</f>
        <v>96.23</v>
      </c>
      <c r="O138" s="402"/>
      <c r="P138" s="402"/>
      <c r="Q138" s="402"/>
      <c r="R138" s="119"/>
      <c r="T138" s="120"/>
      <c r="W138" s="121">
        <f>W139</f>
        <v>0.343203</v>
      </c>
      <c r="Y138" s="121">
        <f>Y139</f>
        <v>0</v>
      </c>
      <c r="AA138" s="122">
        <f>AA139</f>
        <v>0</v>
      </c>
      <c r="AR138" s="123" t="s">
        <v>78</v>
      </c>
      <c r="AT138" s="124" t="s">
        <v>71</v>
      </c>
      <c r="AU138" s="124" t="s">
        <v>78</v>
      </c>
      <c r="AY138" s="123" t="s">
        <v>133</v>
      </c>
      <c r="BK138" s="125">
        <f>BK139</f>
        <v>96.23</v>
      </c>
    </row>
    <row r="139" spans="2:65" s="22" customFormat="1" ht="25.5" customHeight="1">
      <c r="B139" s="127"/>
      <c r="C139" s="128" t="s">
        <v>271</v>
      </c>
      <c r="D139" s="128" t="s">
        <v>134</v>
      </c>
      <c r="E139" s="129" t="s">
        <v>186</v>
      </c>
      <c r="F139" s="398" t="s">
        <v>187</v>
      </c>
      <c r="G139" s="398"/>
      <c r="H139" s="398"/>
      <c r="I139" s="398"/>
      <c r="J139" s="130" t="s">
        <v>183</v>
      </c>
      <c r="K139" s="131">
        <v>0.413</v>
      </c>
      <c r="L139" s="399">
        <v>233</v>
      </c>
      <c r="M139" s="399"/>
      <c r="N139" s="399">
        <f>ROUND(L139*K139,2)</f>
        <v>96.23</v>
      </c>
      <c r="O139" s="399"/>
      <c r="P139" s="399"/>
      <c r="Q139" s="399"/>
      <c r="R139" s="132"/>
      <c r="T139" s="133"/>
      <c r="U139" s="30" t="s">
        <v>39</v>
      </c>
      <c r="V139" s="134">
        <v>0.831</v>
      </c>
      <c r="W139" s="134">
        <f>V139*K139</f>
        <v>0.343203</v>
      </c>
      <c r="X139" s="134">
        <v>0</v>
      </c>
      <c r="Y139" s="134">
        <f>X139*K139</f>
        <v>0</v>
      </c>
      <c r="Z139" s="134">
        <v>0</v>
      </c>
      <c r="AA139" s="135">
        <f>Z139*K139</f>
        <v>0</v>
      </c>
      <c r="AR139" s="10" t="s">
        <v>138</v>
      </c>
      <c r="AT139" s="10" t="s">
        <v>134</v>
      </c>
      <c r="AU139" s="10" t="s">
        <v>139</v>
      </c>
      <c r="AY139" s="10" t="s">
        <v>133</v>
      </c>
      <c r="BE139" s="136">
        <f>IF(U139="základní",N139,0)</f>
        <v>0</v>
      </c>
      <c r="BF139" s="136">
        <f>IF(U139="snížená",N139,0)</f>
        <v>96.23</v>
      </c>
      <c r="BG139" s="136">
        <f>IF(U139="zákl. přenesená",N139,0)</f>
        <v>0</v>
      </c>
      <c r="BH139" s="136">
        <f>IF(U139="sníž. přenesená",N139,0)</f>
        <v>0</v>
      </c>
      <c r="BI139" s="136">
        <f>IF(U139="nulová",N139,0)</f>
        <v>0</v>
      </c>
      <c r="BJ139" s="10" t="s">
        <v>139</v>
      </c>
      <c r="BK139" s="136">
        <f>ROUND(L139*K139,2)</f>
        <v>96.23</v>
      </c>
      <c r="BL139" s="10" t="s">
        <v>138</v>
      </c>
      <c r="BM139" s="10" t="s">
        <v>720</v>
      </c>
    </row>
    <row r="140" spans="2:63" s="116" customFormat="1" ht="37.5" customHeight="1">
      <c r="B140" s="117"/>
      <c r="D140" s="118" t="s">
        <v>110</v>
      </c>
      <c r="E140" s="118"/>
      <c r="F140" s="118"/>
      <c r="G140" s="118"/>
      <c r="H140" s="118"/>
      <c r="I140" s="118"/>
      <c r="J140" s="118"/>
      <c r="K140" s="118"/>
      <c r="L140" s="118"/>
      <c r="M140" s="118"/>
      <c r="N140" s="407">
        <f>BK140</f>
        <v>94728.27999999998</v>
      </c>
      <c r="O140" s="407"/>
      <c r="P140" s="407"/>
      <c r="Q140" s="407"/>
      <c r="R140" s="119"/>
      <c r="T140" s="120"/>
      <c r="W140" s="121">
        <f>W141+W153+W161+W171+W180+W185+W193+W202+W210+W233+W237+W243+W247</f>
        <v>95.444825</v>
      </c>
      <c r="Y140" s="121">
        <f>Y141+Y153+Y161+Y171+Y180+Y185+Y193+Y202+Y210+Y233+Y237+Y243+Y247</f>
        <v>0.8606732</v>
      </c>
      <c r="AA140" s="122">
        <f>AA141+AA153+AA161+AA171+AA180+AA185+AA193+AA202+AA210+AA233+AA237+AA243+AA247</f>
        <v>0</v>
      </c>
      <c r="AR140" s="123" t="s">
        <v>139</v>
      </c>
      <c r="AT140" s="124" t="s">
        <v>71</v>
      </c>
      <c r="AU140" s="124" t="s">
        <v>72</v>
      </c>
      <c r="AY140" s="123" t="s">
        <v>133</v>
      </c>
      <c r="BK140" s="125">
        <f>BK141+BK153+BK161+BK171+BK180+BK185+BK193+BK202+BK210+BK233+BK237+BK243+BK247</f>
        <v>94728.27999999998</v>
      </c>
    </row>
    <row r="141" spans="2:63" s="116" customFormat="1" ht="19.9" customHeight="1">
      <c r="B141" s="117"/>
      <c r="D141" s="126" t="s">
        <v>111</v>
      </c>
      <c r="E141" s="126"/>
      <c r="F141" s="126"/>
      <c r="G141" s="126"/>
      <c r="H141" s="126"/>
      <c r="I141" s="126"/>
      <c r="J141" s="126"/>
      <c r="K141" s="126"/>
      <c r="L141" s="126"/>
      <c r="M141" s="126"/>
      <c r="N141" s="402">
        <f>BK141</f>
        <v>5683.31</v>
      </c>
      <c r="O141" s="402"/>
      <c r="P141" s="402"/>
      <c r="Q141" s="402"/>
      <c r="R141" s="119"/>
      <c r="T141" s="120"/>
      <c r="W141" s="121">
        <f>SUM(W142:W152)</f>
        <v>9.06528</v>
      </c>
      <c r="Y141" s="121">
        <f>SUM(Y142:Y152)</f>
        <v>0.11245919999999998</v>
      </c>
      <c r="AA141" s="122">
        <f>SUM(AA142:AA152)</f>
        <v>0</v>
      </c>
      <c r="AR141" s="123" t="s">
        <v>139</v>
      </c>
      <c r="AT141" s="124" t="s">
        <v>71</v>
      </c>
      <c r="AU141" s="124" t="s">
        <v>78</v>
      </c>
      <c r="AY141" s="123" t="s">
        <v>133</v>
      </c>
      <c r="BK141" s="125">
        <f>SUM(BK142:BK152)</f>
        <v>5683.31</v>
      </c>
    </row>
    <row r="142" spans="2:65" s="22" customFormat="1" ht="38.25" customHeight="1">
      <c r="B142" s="127"/>
      <c r="C142" s="128" t="s">
        <v>245</v>
      </c>
      <c r="D142" s="128" t="s">
        <v>134</v>
      </c>
      <c r="E142" s="129" t="s">
        <v>721</v>
      </c>
      <c r="F142" s="398" t="s">
        <v>722</v>
      </c>
      <c r="G142" s="398"/>
      <c r="H142" s="398"/>
      <c r="I142" s="398"/>
      <c r="J142" s="130" t="s">
        <v>137</v>
      </c>
      <c r="K142" s="131">
        <v>33.6</v>
      </c>
      <c r="L142" s="399">
        <v>32.1</v>
      </c>
      <c r="M142" s="399"/>
      <c r="N142" s="399">
        <f>ROUND(L142*K142,2)</f>
        <v>1078.56</v>
      </c>
      <c r="O142" s="399"/>
      <c r="P142" s="399"/>
      <c r="Q142" s="399"/>
      <c r="R142" s="132"/>
      <c r="T142" s="133"/>
      <c r="U142" s="30" t="s">
        <v>39</v>
      </c>
      <c r="V142" s="134">
        <v>0.102</v>
      </c>
      <c r="W142" s="134">
        <f>V142*K142</f>
        <v>3.4272</v>
      </c>
      <c r="X142" s="134">
        <v>0</v>
      </c>
      <c r="Y142" s="134">
        <f>X142*K142</f>
        <v>0</v>
      </c>
      <c r="Z142" s="134">
        <v>0</v>
      </c>
      <c r="AA142" s="135">
        <f>Z142*K142</f>
        <v>0</v>
      </c>
      <c r="AR142" s="10" t="s">
        <v>192</v>
      </c>
      <c r="AT142" s="10" t="s">
        <v>134</v>
      </c>
      <c r="AU142" s="10" t="s">
        <v>139</v>
      </c>
      <c r="AY142" s="10" t="s">
        <v>133</v>
      </c>
      <c r="BE142" s="136">
        <f>IF(U142="základní",N142,0)</f>
        <v>0</v>
      </c>
      <c r="BF142" s="136">
        <f>IF(U142="snížená",N142,0)</f>
        <v>1078.56</v>
      </c>
      <c r="BG142" s="136">
        <f>IF(U142="zákl. přenesená",N142,0)</f>
        <v>0</v>
      </c>
      <c r="BH142" s="136">
        <f>IF(U142="sníž. přenesená",N142,0)</f>
        <v>0</v>
      </c>
      <c r="BI142" s="136">
        <f>IF(U142="nulová",N142,0)</f>
        <v>0</v>
      </c>
      <c r="BJ142" s="10" t="s">
        <v>139</v>
      </c>
      <c r="BK142" s="136">
        <f>ROUND(L142*K142,2)</f>
        <v>1078.56</v>
      </c>
      <c r="BL142" s="10" t="s">
        <v>192</v>
      </c>
      <c r="BM142" s="10" t="s">
        <v>723</v>
      </c>
    </row>
    <row r="143" spans="2:51" s="138" customFormat="1" ht="16.5" customHeight="1">
      <c r="B143" s="139"/>
      <c r="E143" s="140"/>
      <c r="F143" s="397" t="s">
        <v>724</v>
      </c>
      <c r="G143" s="397"/>
      <c r="H143" s="397"/>
      <c r="I143" s="397"/>
      <c r="K143" s="141">
        <v>16</v>
      </c>
      <c r="R143" s="142"/>
      <c r="T143" s="143"/>
      <c r="AA143" s="144"/>
      <c r="AT143" s="140" t="s">
        <v>144</v>
      </c>
      <c r="AU143" s="140" t="s">
        <v>139</v>
      </c>
      <c r="AV143" s="138" t="s">
        <v>139</v>
      </c>
      <c r="AW143" s="138" t="s">
        <v>30</v>
      </c>
      <c r="AX143" s="138" t="s">
        <v>72</v>
      </c>
      <c r="AY143" s="140" t="s">
        <v>133</v>
      </c>
    </row>
    <row r="144" spans="2:51" s="138" customFormat="1" ht="16.5" customHeight="1">
      <c r="B144" s="139"/>
      <c r="E144" s="140"/>
      <c r="F144" s="400" t="s">
        <v>725</v>
      </c>
      <c r="G144" s="400"/>
      <c r="H144" s="400"/>
      <c r="I144" s="400"/>
      <c r="K144" s="141">
        <v>17.6</v>
      </c>
      <c r="R144" s="142"/>
      <c r="T144" s="143"/>
      <c r="AA144" s="144"/>
      <c r="AT144" s="140" t="s">
        <v>144</v>
      </c>
      <c r="AU144" s="140" t="s">
        <v>139</v>
      </c>
      <c r="AV144" s="138" t="s">
        <v>139</v>
      </c>
      <c r="AW144" s="138" t="s">
        <v>30</v>
      </c>
      <c r="AX144" s="138" t="s">
        <v>72</v>
      </c>
      <c r="AY144" s="140" t="s">
        <v>133</v>
      </c>
    </row>
    <row r="145" spans="2:51" s="149" customFormat="1" ht="16.5" customHeight="1">
      <c r="B145" s="150"/>
      <c r="E145" s="151"/>
      <c r="F145" s="401" t="s">
        <v>196</v>
      </c>
      <c r="G145" s="401"/>
      <c r="H145" s="401"/>
      <c r="I145" s="401"/>
      <c r="K145" s="152">
        <v>33.6</v>
      </c>
      <c r="R145" s="153"/>
      <c r="T145" s="154"/>
      <c r="AA145" s="155"/>
      <c r="AT145" s="151" t="s">
        <v>144</v>
      </c>
      <c r="AU145" s="151" t="s">
        <v>139</v>
      </c>
      <c r="AV145" s="149" t="s">
        <v>138</v>
      </c>
      <c r="AW145" s="149" t="s">
        <v>30</v>
      </c>
      <c r="AX145" s="149" t="s">
        <v>78</v>
      </c>
      <c r="AY145" s="151" t="s">
        <v>133</v>
      </c>
    </row>
    <row r="146" spans="2:65" s="22" customFormat="1" ht="25.5" customHeight="1">
      <c r="B146" s="127"/>
      <c r="C146" s="145" t="s">
        <v>249</v>
      </c>
      <c r="D146" s="145" t="s">
        <v>175</v>
      </c>
      <c r="E146" s="146" t="s">
        <v>726</v>
      </c>
      <c r="F146" s="404" t="s">
        <v>727</v>
      </c>
      <c r="G146" s="404"/>
      <c r="H146" s="404"/>
      <c r="I146" s="404"/>
      <c r="J146" s="147" t="s">
        <v>137</v>
      </c>
      <c r="K146" s="148">
        <v>34.272</v>
      </c>
      <c r="L146" s="405">
        <v>44.3</v>
      </c>
      <c r="M146" s="405"/>
      <c r="N146" s="405">
        <f>ROUND(L146*K146,2)</f>
        <v>1518.25</v>
      </c>
      <c r="O146" s="405"/>
      <c r="P146" s="405"/>
      <c r="Q146" s="405"/>
      <c r="R146" s="132"/>
      <c r="T146" s="133"/>
      <c r="U146" s="30" t="s">
        <v>39</v>
      </c>
      <c r="V146" s="134">
        <v>0</v>
      </c>
      <c r="W146" s="134">
        <f>V146*K146</f>
        <v>0</v>
      </c>
      <c r="X146" s="134">
        <v>0.003</v>
      </c>
      <c r="Y146" s="134">
        <f>X146*K146</f>
        <v>0.10281599999999999</v>
      </c>
      <c r="Z146" s="134">
        <v>0</v>
      </c>
      <c r="AA146" s="135">
        <f>Z146*K146</f>
        <v>0</v>
      </c>
      <c r="AR146" s="10" t="s">
        <v>200</v>
      </c>
      <c r="AT146" s="10" t="s">
        <v>175</v>
      </c>
      <c r="AU146" s="10" t="s">
        <v>139</v>
      </c>
      <c r="AY146" s="10" t="s">
        <v>133</v>
      </c>
      <c r="BE146" s="136">
        <f>IF(U146="základní",N146,0)</f>
        <v>0</v>
      </c>
      <c r="BF146" s="136">
        <f>IF(U146="snížená",N146,0)</f>
        <v>1518.25</v>
      </c>
      <c r="BG146" s="136">
        <f>IF(U146="zákl. přenesená",N146,0)</f>
        <v>0</v>
      </c>
      <c r="BH146" s="136">
        <f>IF(U146="sníž. přenesená",N146,0)</f>
        <v>0</v>
      </c>
      <c r="BI146" s="136">
        <f>IF(U146="nulová",N146,0)</f>
        <v>0</v>
      </c>
      <c r="BJ146" s="10" t="s">
        <v>139</v>
      </c>
      <c r="BK146" s="136">
        <f>ROUND(L146*K146,2)</f>
        <v>1518.25</v>
      </c>
      <c r="BL146" s="10" t="s">
        <v>192</v>
      </c>
      <c r="BM146" s="10" t="s">
        <v>728</v>
      </c>
    </row>
    <row r="147" spans="2:65" s="22" customFormat="1" ht="25.5" customHeight="1">
      <c r="B147" s="127"/>
      <c r="C147" s="128" t="s">
        <v>9</v>
      </c>
      <c r="D147" s="128" t="s">
        <v>134</v>
      </c>
      <c r="E147" s="129" t="s">
        <v>729</v>
      </c>
      <c r="F147" s="398" t="s">
        <v>730</v>
      </c>
      <c r="G147" s="398"/>
      <c r="H147" s="398"/>
      <c r="I147" s="398"/>
      <c r="J147" s="130" t="s">
        <v>137</v>
      </c>
      <c r="K147" s="131">
        <v>33.6</v>
      </c>
      <c r="L147" s="399">
        <v>63.2</v>
      </c>
      <c r="M147" s="399"/>
      <c r="N147" s="399">
        <f>ROUND(L147*K147,2)</f>
        <v>2123.52</v>
      </c>
      <c r="O147" s="399"/>
      <c r="P147" s="399"/>
      <c r="Q147" s="399"/>
      <c r="R147" s="132"/>
      <c r="T147" s="133"/>
      <c r="U147" s="30" t="s">
        <v>39</v>
      </c>
      <c r="V147" s="134">
        <v>0.162</v>
      </c>
      <c r="W147" s="134">
        <f>V147*K147</f>
        <v>5.4432</v>
      </c>
      <c r="X147" s="134">
        <v>4E-05</v>
      </c>
      <c r="Y147" s="134">
        <f>X147*K147</f>
        <v>0.0013440000000000001</v>
      </c>
      <c r="Z147" s="134">
        <v>0</v>
      </c>
      <c r="AA147" s="135">
        <f>Z147*K147</f>
        <v>0</v>
      </c>
      <c r="AR147" s="10" t="s">
        <v>192</v>
      </c>
      <c r="AT147" s="10" t="s">
        <v>134</v>
      </c>
      <c r="AU147" s="10" t="s">
        <v>139</v>
      </c>
      <c r="AY147" s="10" t="s">
        <v>133</v>
      </c>
      <c r="BE147" s="136">
        <f>IF(U147="základní",N147,0)</f>
        <v>0</v>
      </c>
      <c r="BF147" s="136">
        <f>IF(U147="snížená",N147,0)</f>
        <v>2123.52</v>
      </c>
      <c r="BG147" s="136">
        <f>IF(U147="zákl. přenesená",N147,0)</f>
        <v>0</v>
      </c>
      <c r="BH147" s="136">
        <f>IF(U147="sníž. přenesená",N147,0)</f>
        <v>0</v>
      </c>
      <c r="BI147" s="136">
        <f>IF(U147="nulová",N147,0)</f>
        <v>0</v>
      </c>
      <c r="BJ147" s="10" t="s">
        <v>139</v>
      </c>
      <c r="BK147" s="136">
        <f>ROUND(L147*K147,2)</f>
        <v>2123.52</v>
      </c>
      <c r="BL147" s="10" t="s">
        <v>192</v>
      </c>
      <c r="BM147" s="10" t="s">
        <v>731</v>
      </c>
    </row>
    <row r="148" spans="2:51" s="138" customFormat="1" ht="16.5" customHeight="1">
      <c r="B148" s="139"/>
      <c r="E148" s="140"/>
      <c r="F148" s="397" t="s">
        <v>724</v>
      </c>
      <c r="G148" s="397"/>
      <c r="H148" s="397"/>
      <c r="I148" s="397"/>
      <c r="K148" s="141">
        <v>16</v>
      </c>
      <c r="R148" s="142"/>
      <c r="T148" s="143"/>
      <c r="AA148" s="144"/>
      <c r="AT148" s="140" t="s">
        <v>144</v>
      </c>
      <c r="AU148" s="140" t="s">
        <v>139</v>
      </c>
      <c r="AV148" s="138" t="s">
        <v>139</v>
      </c>
      <c r="AW148" s="138" t="s">
        <v>30</v>
      </c>
      <c r="AX148" s="138" t="s">
        <v>72</v>
      </c>
      <c r="AY148" s="140" t="s">
        <v>133</v>
      </c>
    </row>
    <row r="149" spans="2:51" s="138" customFormat="1" ht="16.5" customHeight="1">
      <c r="B149" s="139"/>
      <c r="E149" s="140"/>
      <c r="F149" s="400" t="s">
        <v>725</v>
      </c>
      <c r="G149" s="400"/>
      <c r="H149" s="400"/>
      <c r="I149" s="400"/>
      <c r="K149" s="141">
        <v>17.6</v>
      </c>
      <c r="R149" s="142"/>
      <c r="T149" s="143"/>
      <c r="AA149" s="144"/>
      <c r="AT149" s="140" t="s">
        <v>144</v>
      </c>
      <c r="AU149" s="140" t="s">
        <v>139</v>
      </c>
      <c r="AV149" s="138" t="s">
        <v>139</v>
      </c>
      <c r="AW149" s="138" t="s">
        <v>30</v>
      </c>
      <c r="AX149" s="138" t="s">
        <v>72</v>
      </c>
      <c r="AY149" s="140" t="s">
        <v>133</v>
      </c>
    </row>
    <row r="150" spans="2:51" s="149" customFormat="1" ht="16.5" customHeight="1">
      <c r="B150" s="150"/>
      <c r="E150" s="151"/>
      <c r="F150" s="401" t="s">
        <v>196</v>
      </c>
      <c r="G150" s="401"/>
      <c r="H150" s="401"/>
      <c r="I150" s="401"/>
      <c r="K150" s="152">
        <v>33.6</v>
      </c>
      <c r="R150" s="153"/>
      <c r="T150" s="154"/>
      <c r="AA150" s="155"/>
      <c r="AT150" s="151" t="s">
        <v>144</v>
      </c>
      <c r="AU150" s="151" t="s">
        <v>139</v>
      </c>
      <c r="AV150" s="149" t="s">
        <v>138</v>
      </c>
      <c r="AW150" s="149" t="s">
        <v>30</v>
      </c>
      <c r="AX150" s="149" t="s">
        <v>78</v>
      </c>
      <c r="AY150" s="151" t="s">
        <v>133</v>
      </c>
    </row>
    <row r="151" spans="2:65" s="22" customFormat="1" ht="25.5" customHeight="1">
      <c r="B151" s="127"/>
      <c r="C151" s="145" t="s">
        <v>240</v>
      </c>
      <c r="D151" s="145" t="s">
        <v>175</v>
      </c>
      <c r="E151" s="146" t="s">
        <v>732</v>
      </c>
      <c r="F151" s="404" t="s">
        <v>733</v>
      </c>
      <c r="G151" s="404"/>
      <c r="H151" s="404"/>
      <c r="I151" s="404"/>
      <c r="J151" s="147" t="s">
        <v>137</v>
      </c>
      <c r="K151" s="148">
        <v>43.68</v>
      </c>
      <c r="L151" s="405">
        <v>20</v>
      </c>
      <c r="M151" s="405"/>
      <c r="N151" s="405">
        <f>ROUND(L151*K151,2)</f>
        <v>873.6</v>
      </c>
      <c r="O151" s="405"/>
      <c r="P151" s="405"/>
      <c r="Q151" s="405"/>
      <c r="R151" s="132"/>
      <c r="T151" s="133"/>
      <c r="U151" s="30" t="s">
        <v>39</v>
      </c>
      <c r="V151" s="134">
        <v>0</v>
      </c>
      <c r="W151" s="134">
        <f>V151*K151</f>
        <v>0</v>
      </c>
      <c r="X151" s="134">
        <v>0.00019</v>
      </c>
      <c r="Y151" s="134">
        <f>X151*K151</f>
        <v>0.0082992</v>
      </c>
      <c r="Z151" s="134">
        <v>0</v>
      </c>
      <c r="AA151" s="135">
        <f>Z151*K151</f>
        <v>0</v>
      </c>
      <c r="AR151" s="10" t="s">
        <v>200</v>
      </c>
      <c r="AT151" s="10" t="s">
        <v>175</v>
      </c>
      <c r="AU151" s="10" t="s">
        <v>139</v>
      </c>
      <c r="AY151" s="10" t="s">
        <v>133</v>
      </c>
      <c r="BE151" s="136">
        <f>IF(U151="základní",N151,0)</f>
        <v>0</v>
      </c>
      <c r="BF151" s="136">
        <f>IF(U151="snížená",N151,0)</f>
        <v>873.6</v>
      </c>
      <c r="BG151" s="136">
        <f>IF(U151="zákl. přenesená",N151,0)</f>
        <v>0</v>
      </c>
      <c r="BH151" s="136">
        <f>IF(U151="sníž. přenesená",N151,0)</f>
        <v>0</v>
      </c>
      <c r="BI151" s="136">
        <f>IF(U151="nulová",N151,0)</f>
        <v>0</v>
      </c>
      <c r="BJ151" s="10" t="s">
        <v>139</v>
      </c>
      <c r="BK151" s="136">
        <f>ROUND(L151*K151,2)</f>
        <v>873.6</v>
      </c>
      <c r="BL151" s="10" t="s">
        <v>192</v>
      </c>
      <c r="BM151" s="10" t="s">
        <v>734</v>
      </c>
    </row>
    <row r="152" spans="2:65" s="22" customFormat="1" ht="25.5" customHeight="1">
      <c r="B152" s="127"/>
      <c r="C152" s="128" t="s">
        <v>254</v>
      </c>
      <c r="D152" s="128" t="s">
        <v>134</v>
      </c>
      <c r="E152" s="129" t="s">
        <v>203</v>
      </c>
      <c r="F152" s="398" t="s">
        <v>204</v>
      </c>
      <c r="G152" s="398"/>
      <c r="H152" s="398"/>
      <c r="I152" s="398"/>
      <c r="J152" s="130" t="s">
        <v>183</v>
      </c>
      <c r="K152" s="131">
        <v>0.112</v>
      </c>
      <c r="L152" s="399">
        <v>798</v>
      </c>
      <c r="M152" s="399"/>
      <c r="N152" s="399">
        <f>ROUND(L152*K152,2)</f>
        <v>89.38</v>
      </c>
      <c r="O152" s="399"/>
      <c r="P152" s="399"/>
      <c r="Q152" s="399"/>
      <c r="R152" s="132"/>
      <c r="T152" s="133"/>
      <c r="U152" s="30" t="s">
        <v>39</v>
      </c>
      <c r="V152" s="134">
        <v>1.74</v>
      </c>
      <c r="W152" s="134">
        <f>V152*K152</f>
        <v>0.19488</v>
      </c>
      <c r="X152" s="134">
        <v>0</v>
      </c>
      <c r="Y152" s="134">
        <f>X152*K152</f>
        <v>0</v>
      </c>
      <c r="Z152" s="134">
        <v>0</v>
      </c>
      <c r="AA152" s="135">
        <f>Z152*K152</f>
        <v>0</v>
      </c>
      <c r="AR152" s="10" t="s">
        <v>192</v>
      </c>
      <c r="AT152" s="10" t="s">
        <v>134</v>
      </c>
      <c r="AU152" s="10" t="s">
        <v>139</v>
      </c>
      <c r="AY152" s="10" t="s">
        <v>133</v>
      </c>
      <c r="BE152" s="136">
        <f>IF(U152="základní",N152,0)</f>
        <v>0</v>
      </c>
      <c r="BF152" s="136">
        <f>IF(U152="snížená",N152,0)</f>
        <v>89.38</v>
      </c>
      <c r="BG152" s="136">
        <f>IF(U152="zákl. přenesená",N152,0)</f>
        <v>0</v>
      </c>
      <c r="BH152" s="136">
        <f>IF(U152="sníž. přenesená",N152,0)</f>
        <v>0</v>
      </c>
      <c r="BI152" s="136">
        <f>IF(U152="nulová",N152,0)</f>
        <v>0</v>
      </c>
      <c r="BJ152" s="10" t="s">
        <v>139</v>
      </c>
      <c r="BK152" s="136">
        <f>ROUND(L152*K152,2)</f>
        <v>89.38</v>
      </c>
      <c r="BL152" s="10" t="s">
        <v>192</v>
      </c>
      <c r="BM152" s="10" t="s">
        <v>735</v>
      </c>
    </row>
    <row r="153" spans="2:63" s="116" customFormat="1" ht="29.85" customHeight="1">
      <c r="B153" s="117"/>
      <c r="D153" s="126" t="s">
        <v>495</v>
      </c>
      <c r="E153" s="126"/>
      <c r="F153" s="126"/>
      <c r="G153" s="126"/>
      <c r="H153" s="126"/>
      <c r="I153" s="126"/>
      <c r="J153" s="126"/>
      <c r="K153" s="126"/>
      <c r="L153" s="126"/>
      <c r="M153" s="126"/>
      <c r="N153" s="403">
        <f>BK153</f>
        <v>3101.29</v>
      </c>
      <c r="O153" s="403"/>
      <c r="P153" s="403"/>
      <c r="Q153" s="403"/>
      <c r="R153" s="119"/>
      <c r="T153" s="120"/>
      <c r="W153" s="121">
        <f>SUM(W154:W160)</f>
        <v>6.140820000000001</v>
      </c>
      <c r="Y153" s="121">
        <f>SUM(Y154:Y160)</f>
        <v>0.00564</v>
      </c>
      <c r="AA153" s="122">
        <f>SUM(AA154:AA160)</f>
        <v>0</v>
      </c>
      <c r="AR153" s="123" t="s">
        <v>139</v>
      </c>
      <c r="AT153" s="124" t="s">
        <v>71</v>
      </c>
      <c r="AU153" s="124" t="s">
        <v>78</v>
      </c>
      <c r="AY153" s="123" t="s">
        <v>133</v>
      </c>
      <c r="BK153" s="125">
        <f>SUM(BK154:BK160)</f>
        <v>3101.29</v>
      </c>
    </row>
    <row r="154" spans="2:65" s="22" customFormat="1" ht="16.5" customHeight="1">
      <c r="B154" s="127"/>
      <c r="C154" s="128" t="s">
        <v>180</v>
      </c>
      <c r="D154" s="128" t="s">
        <v>134</v>
      </c>
      <c r="E154" s="129" t="s">
        <v>736</v>
      </c>
      <c r="F154" s="398" t="s">
        <v>737</v>
      </c>
      <c r="G154" s="398"/>
      <c r="H154" s="398"/>
      <c r="I154" s="398"/>
      <c r="J154" s="130" t="s">
        <v>172</v>
      </c>
      <c r="K154" s="131">
        <v>2</v>
      </c>
      <c r="L154" s="399">
        <v>436</v>
      </c>
      <c r="M154" s="399"/>
      <c r="N154" s="399">
        <f>ROUND(L154*K154,2)</f>
        <v>872</v>
      </c>
      <c r="O154" s="399"/>
      <c r="P154" s="399"/>
      <c r="Q154" s="399"/>
      <c r="R154" s="132"/>
      <c r="T154" s="133"/>
      <c r="U154" s="30" t="s">
        <v>39</v>
      </c>
      <c r="V154" s="134">
        <v>0.69</v>
      </c>
      <c r="W154" s="134">
        <f>V154*K154</f>
        <v>1.38</v>
      </c>
      <c r="X154" s="134">
        <v>0.00177</v>
      </c>
      <c r="Y154" s="134">
        <f>X154*K154</f>
        <v>0.00354</v>
      </c>
      <c r="Z154" s="134">
        <v>0</v>
      </c>
      <c r="AA154" s="135">
        <f>Z154*K154</f>
        <v>0</v>
      </c>
      <c r="AR154" s="10" t="s">
        <v>192</v>
      </c>
      <c r="AT154" s="10" t="s">
        <v>134</v>
      </c>
      <c r="AU154" s="10" t="s">
        <v>139</v>
      </c>
      <c r="AY154" s="10" t="s">
        <v>133</v>
      </c>
      <c r="BE154" s="136">
        <f>IF(U154="základní",N154,0)</f>
        <v>0</v>
      </c>
      <c r="BF154" s="136">
        <f>IF(U154="snížená",N154,0)</f>
        <v>872</v>
      </c>
      <c r="BG154" s="136">
        <f>IF(U154="zákl. přenesená",N154,0)</f>
        <v>0</v>
      </c>
      <c r="BH154" s="136">
        <f>IF(U154="sníž. přenesená",N154,0)</f>
        <v>0</v>
      </c>
      <c r="BI154" s="136">
        <f>IF(U154="nulová",N154,0)</f>
        <v>0</v>
      </c>
      <c r="BJ154" s="10" t="s">
        <v>139</v>
      </c>
      <c r="BK154" s="136">
        <f>ROUND(L154*K154,2)</f>
        <v>872</v>
      </c>
      <c r="BL154" s="10" t="s">
        <v>192</v>
      </c>
      <c r="BM154" s="10" t="s">
        <v>738</v>
      </c>
    </row>
    <row r="155" spans="2:51" s="138" customFormat="1" ht="16.5" customHeight="1">
      <c r="B155" s="139"/>
      <c r="E155" s="140"/>
      <c r="F155" s="397" t="s">
        <v>139</v>
      </c>
      <c r="G155" s="397"/>
      <c r="H155" s="397"/>
      <c r="I155" s="397"/>
      <c r="K155" s="141">
        <v>2</v>
      </c>
      <c r="R155" s="142"/>
      <c r="T155" s="143"/>
      <c r="AA155" s="144"/>
      <c r="AT155" s="140" t="s">
        <v>144</v>
      </c>
      <c r="AU155" s="140" t="s">
        <v>139</v>
      </c>
      <c r="AV155" s="138" t="s">
        <v>139</v>
      </c>
      <c r="AW155" s="138" t="s">
        <v>30</v>
      </c>
      <c r="AX155" s="138" t="s">
        <v>78</v>
      </c>
      <c r="AY155" s="140" t="s">
        <v>133</v>
      </c>
    </row>
    <row r="156" spans="2:65" s="22" customFormat="1" ht="25.5" customHeight="1">
      <c r="B156" s="127"/>
      <c r="C156" s="128" t="s">
        <v>139</v>
      </c>
      <c r="D156" s="128" t="s">
        <v>134</v>
      </c>
      <c r="E156" s="129" t="s">
        <v>574</v>
      </c>
      <c r="F156" s="398" t="s">
        <v>575</v>
      </c>
      <c r="G156" s="398"/>
      <c r="H156" s="398"/>
      <c r="I156" s="398"/>
      <c r="J156" s="130" t="s">
        <v>172</v>
      </c>
      <c r="K156" s="131">
        <v>6</v>
      </c>
      <c r="L156" s="399">
        <v>345</v>
      </c>
      <c r="M156" s="399"/>
      <c r="N156" s="399">
        <f>ROUND(L156*K156,2)</f>
        <v>2070</v>
      </c>
      <c r="O156" s="399"/>
      <c r="P156" s="399"/>
      <c r="Q156" s="399"/>
      <c r="R156" s="132"/>
      <c r="T156" s="133"/>
      <c r="U156" s="30" t="s">
        <v>39</v>
      </c>
      <c r="V156" s="134">
        <v>0.728</v>
      </c>
      <c r="W156" s="134">
        <f>V156*K156</f>
        <v>4.368</v>
      </c>
      <c r="X156" s="134">
        <v>0.00035</v>
      </c>
      <c r="Y156" s="134">
        <f>X156*K156</f>
        <v>0.0021</v>
      </c>
      <c r="Z156" s="134">
        <v>0</v>
      </c>
      <c r="AA156" s="135">
        <f>Z156*K156</f>
        <v>0</v>
      </c>
      <c r="AR156" s="10" t="s">
        <v>192</v>
      </c>
      <c r="AT156" s="10" t="s">
        <v>134</v>
      </c>
      <c r="AU156" s="10" t="s">
        <v>139</v>
      </c>
      <c r="AY156" s="10" t="s">
        <v>133</v>
      </c>
      <c r="BE156" s="136">
        <f>IF(U156="základní",N156,0)</f>
        <v>0</v>
      </c>
      <c r="BF156" s="136">
        <f>IF(U156="snížená",N156,0)</f>
        <v>2070</v>
      </c>
      <c r="BG156" s="136">
        <f>IF(U156="zákl. přenesená",N156,0)</f>
        <v>0</v>
      </c>
      <c r="BH156" s="136">
        <f>IF(U156="sníž. přenesená",N156,0)</f>
        <v>0</v>
      </c>
      <c r="BI156" s="136">
        <f>IF(U156="nulová",N156,0)</f>
        <v>0</v>
      </c>
      <c r="BJ156" s="10" t="s">
        <v>139</v>
      </c>
      <c r="BK156" s="136">
        <f>ROUND(L156*K156,2)</f>
        <v>2070</v>
      </c>
      <c r="BL156" s="10" t="s">
        <v>192</v>
      </c>
      <c r="BM156" s="10" t="s">
        <v>739</v>
      </c>
    </row>
    <row r="157" spans="2:51" s="138" customFormat="1" ht="16.5" customHeight="1">
      <c r="B157" s="139"/>
      <c r="E157" s="140"/>
      <c r="F157" s="397" t="s">
        <v>163</v>
      </c>
      <c r="G157" s="397"/>
      <c r="H157" s="397"/>
      <c r="I157" s="397"/>
      <c r="K157" s="141">
        <v>6</v>
      </c>
      <c r="R157" s="142"/>
      <c r="T157" s="143"/>
      <c r="AA157" s="144"/>
      <c r="AT157" s="140" t="s">
        <v>144</v>
      </c>
      <c r="AU157" s="140" t="s">
        <v>139</v>
      </c>
      <c r="AV157" s="138" t="s">
        <v>139</v>
      </c>
      <c r="AW157" s="138" t="s">
        <v>30</v>
      </c>
      <c r="AX157" s="138" t="s">
        <v>78</v>
      </c>
      <c r="AY157" s="140" t="s">
        <v>133</v>
      </c>
    </row>
    <row r="158" spans="2:65" s="22" customFormat="1" ht="25.5" customHeight="1">
      <c r="B158" s="127"/>
      <c r="C158" s="128" t="s">
        <v>149</v>
      </c>
      <c r="D158" s="128" t="s">
        <v>134</v>
      </c>
      <c r="E158" s="129" t="s">
        <v>578</v>
      </c>
      <c r="F158" s="398" t="s">
        <v>579</v>
      </c>
      <c r="G158" s="398"/>
      <c r="H158" s="398"/>
      <c r="I158" s="398"/>
      <c r="J158" s="130" t="s">
        <v>172</v>
      </c>
      <c r="K158" s="131">
        <v>8</v>
      </c>
      <c r="L158" s="399">
        <v>19.5</v>
      </c>
      <c r="M158" s="399"/>
      <c r="N158" s="399">
        <f>ROUND(L158*K158,2)</f>
        <v>156</v>
      </c>
      <c r="O158" s="399"/>
      <c r="P158" s="399"/>
      <c r="Q158" s="399"/>
      <c r="R158" s="132"/>
      <c r="T158" s="133"/>
      <c r="U158" s="30" t="s">
        <v>39</v>
      </c>
      <c r="V158" s="134">
        <v>0.048</v>
      </c>
      <c r="W158" s="134">
        <f>V158*K158</f>
        <v>0.384</v>
      </c>
      <c r="X158" s="134">
        <v>0</v>
      </c>
      <c r="Y158" s="134">
        <f>X158*K158</f>
        <v>0</v>
      </c>
      <c r="Z158" s="134">
        <v>0</v>
      </c>
      <c r="AA158" s="135">
        <f>Z158*K158</f>
        <v>0</v>
      </c>
      <c r="AR158" s="10" t="s">
        <v>192</v>
      </c>
      <c r="AT158" s="10" t="s">
        <v>134</v>
      </c>
      <c r="AU158" s="10" t="s">
        <v>139</v>
      </c>
      <c r="AY158" s="10" t="s">
        <v>133</v>
      </c>
      <c r="BE158" s="136">
        <f>IF(U158="základní",N158,0)</f>
        <v>0</v>
      </c>
      <c r="BF158" s="136">
        <f>IF(U158="snížená",N158,0)</f>
        <v>156</v>
      </c>
      <c r="BG158" s="136">
        <f>IF(U158="zákl. přenesená",N158,0)</f>
        <v>0</v>
      </c>
      <c r="BH158" s="136">
        <f>IF(U158="sníž. přenesená",N158,0)</f>
        <v>0</v>
      </c>
      <c r="BI158" s="136">
        <f>IF(U158="nulová",N158,0)</f>
        <v>0</v>
      </c>
      <c r="BJ158" s="10" t="s">
        <v>139</v>
      </c>
      <c r="BK158" s="136">
        <f>ROUND(L158*K158,2)</f>
        <v>156</v>
      </c>
      <c r="BL158" s="10" t="s">
        <v>192</v>
      </c>
      <c r="BM158" s="10" t="s">
        <v>740</v>
      </c>
    </row>
    <row r="159" spans="2:51" s="138" customFormat="1" ht="16.5" customHeight="1">
      <c r="B159" s="139"/>
      <c r="E159" s="140"/>
      <c r="F159" s="397" t="s">
        <v>741</v>
      </c>
      <c r="G159" s="397"/>
      <c r="H159" s="397"/>
      <c r="I159" s="397"/>
      <c r="K159" s="141">
        <v>8</v>
      </c>
      <c r="R159" s="142"/>
      <c r="T159" s="143"/>
      <c r="AA159" s="144"/>
      <c r="AT159" s="140" t="s">
        <v>144</v>
      </c>
      <c r="AU159" s="140" t="s">
        <v>139</v>
      </c>
      <c r="AV159" s="138" t="s">
        <v>139</v>
      </c>
      <c r="AW159" s="138" t="s">
        <v>30</v>
      </c>
      <c r="AX159" s="138" t="s">
        <v>78</v>
      </c>
      <c r="AY159" s="140" t="s">
        <v>133</v>
      </c>
    </row>
    <row r="160" spans="2:65" s="22" customFormat="1" ht="25.5" customHeight="1">
      <c r="B160" s="127"/>
      <c r="C160" s="128" t="s">
        <v>138</v>
      </c>
      <c r="D160" s="128" t="s">
        <v>134</v>
      </c>
      <c r="E160" s="129" t="s">
        <v>582</v>
      </c>
      <c r="F160" s="398" t="s">
        <v>583</v>
      </c>
      <c r="G160" s="398"/>
      <c r="H160" s="398"/>
      <c r="I160" s="398"/>
      <c r="J160" s="130" t="s">
        <v>183</v>
      </c>
      <c r="K160" s="131">
        <v>0.006</v>
      </c>
      <c r="L160" s="399">
        <v>549</v>
      </c>
      <c r="M160" s="399"/>
      <c r="N160" s="399">
        <f>ROUND(L160*K160,2)</f>
        <v>3.29</v>
      </c>
      <c r="O160" s="399"/>
      <c r="P160" s="399"/>
      <c r="Q160" s="399"/>
      <c r="R160" s="132"/>
      <c r="T160" s="133"/>
      <c r="U160" s="30" t="s">
        <v>39</v>
      </c>
      <c r="V160" s="134">
        <v>1.47</v>
      </c>
      <c r="W160" s="134">
        <f>V160*K160</f>
        <v>0.00882</v>
      </c>
      <c r="X160" s="134">
        <v>0</v>
      </c>
      <c r="Y160" s="134">
        <f>X160*K160</f>
        <v>0</v>
      </c>
      <c r="Z160" s="134">
        <v>0</v>
      </c>
      <c r="AA160" s="135">
        <f>Z160*K160</f>
        <v>0</v>
      </c>
      <c r="AR160" s="10" t="s">
        <v>192</v>
      </c>
      <c r="AT160" s="10" t="s">
        <v>134</v>
      </c>
      <c r="AU160" s="10" t="s">
        <v>139</v>
      </c>
      <c r="AY160" s="10" t="s">
        <v>133</v>
      </c>
      <c r="BE160" s="136">
        <f>IF(U160="základní",N160,0)</f>
        <v>0</v>
      </c>
      <c r="BF160" s="136">
        <f>IF(U160="snížená",N160,0)</f>
        <v>3.29</v>
      </c>
      <c r="BG160" s="136">
        <f>IF(U160="zákl. přenesená",N160,0)</f>
        <v>0</v>
      </c>
      <c r="BH160" s="136">
        <f>IF(U160="sníž. přenesená",N160,0)</f>
        <v>0</v>
      </c>
      <c r="BI160" s="136">
        <f>IF(U160="nulová",N160,0)</f>
        <v>0</v>
      </c>
      <c r="BJ160" s="10" t="s">
        <v>139</v>
      </c>
      <c r="BK160" s="136">
        <f>ROUND(L160*K160,2)</f>
        <v>3.29</v>
      </c>
      <c r="BL160" s="10" t="s">
        <v>192</v>
      </c>
      <c r="BM160" s="10" t="s">
        <v>742</v>
      </c>
    </row>
    <row r="161" spans="2:63" s="116" customFormat="1" ht="29.85" customHeight="1">
      <c r="B161" s="117"/>
      <c r="D161" s="126" t="s">
        <v>350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403">
        <f>BK161</f>
        <v>10453.78</v>
      </c>
      <c r="O161" s="403"/>
      <c r="P161" s="403"/>
      <c r="Q161" s="403"/>
      <c r="R161" s="119"/>
      <c r="T161" s="120"/>
      <c r="W161" s="121">
        <f>SUM(W162:W170)</f>
        <v>20.129655999999997</v>
      </c>
      <c r="Y161" s="121">
        <f>SUM(Y162:Y170)</f>
        <v>0.0279</v>
      </c>
      <c r="AA161" s="122">
        <f>SUM(AA162:AA170)</f>
        <v>0</v>
      </c>
      <c r="AR161" s="123" t="s">
        <v>139</v>
      </c>
      <c r="AT161" s="124" t="s">
        <v>71</v>
      </c>
      <c r="AU161" s="124" t="s">
        <v>78</v>
      </c>
      <c r="AY161" s="123" t="s">
        <v>133</v>
      </c>
      <c r="BK161" s="125">
        <f>SUM(BK162:BK170)</f>
        <v>10453.78</v>
      </c>
    </row>
    <row r="162" spans="2:65" s="22" customFormat="1" ht="25.5" customHeight="1">
      <c r="B162" s="127"/>
      <c r="C162" s="128" t="s">
        <v>158</v>
      </c>
      <c r="D162" s="128" t="s">
        <v>134</v>
      </c>
      <c r="E162" s="129" t="s">
        <v>402</v>
      </c>
      <c r="F162" s="398" t="s">
        <v>403</v>
      </c>
      <c r="G162" s="398"/>
      <c r="H162" s="398"/>
      <c r="I162" s="398"/>
      <c r="J162" s="130" t="s">
        <v>172</v>
      </c>
      <c r="K162" s="131">
        <v>22.5</v>
      </c>
      <c r="L162" s="399">
        <v>266</v>
      </c>
      <c r="M162" s="399"/>
      <c r="N162" s="399">
        <f>ROUND(L162*K162,2)</f>
        <v>5985</v>
      </c>
      <c r="O162" s="399"/>
      <c r="P162" s="399"/>
      <c r="Q162" s="399"/>
      <c r="R162" s="132"/>
      <c r="T162" s="133"/>
      <c r="U162" s="30" t="s">
        <v>39</v>
      </c>
      <c r="V162" s="134">
        <v>0.529</v>
      </c>
      <c r="W162" s="134">
        <f>V162*K162</f>
        <v>11.9025</v>
      </c>
      <c r="X162" s="134">
        <v>0.00078</v>
      </c>
      <c r="Y162" s="134">
        <f>X162*K162</f>
        <v>0.01755</v>
      </c>
      <c r="Z162" s="134">
        <v>0</v>
      </c>
      <c r="AA162" s="135">
        <f>Z162*K162</f>
        <v>0</v>
      </c>
      <c r="AR162" s="10" t="s">
        <v>192</v>
      </c>
      <c r="AT162" s="10" t="s">
        <v>134</v>
      </c>
      <c r="AU162" s="10" t="s">
        <v>139</v>
      </c>
      <c r="AY162" s="10" t="s">
        <v>133</v>
      </c>
      <c r="BE162" s="136">
        <f>IF(U162="základní",N162,0)</f>
        <v>0</v>
      </c>
      <c r="BF162" s="136">
        <f>IF(U162="snížená",N162,0)</f>
        <v>5985</v>
      </c>
      <c r="BG162" s="136">
        <f>IF(U162="zákl. přenesená",N162,0)</f>
        <v>0</v>
      </c>
      <c r="BH162" s="136">
        <f>IF(U162="sníž. přenesená",N162,0)</f>
        <v>0</v>
      </c>
      <c r="BI162" s="136">
        <f>IF(U162="nulová",N162,0)</f>
        <v>0</v>
      </c>
      <c r="BJ162" s="10" t="s">
        <v>139</v>
      </c>
      <c r="BK162" s="136">
        <f>ROUND(L162*K162,2)</f>
        <v>5985</v>
      </c>
      <c r="BL162" s="10" t="s">
        <v>192</v>
      </c>
      <c r="BM162" s="10" t="s">
        <v>743</v>
      </c>
    </row>
    <row r="163" spans="2:51" s="138" customFormat="1" ht="16.5" customHeight="1">
      <c r="B163" s="139"/>
      <c r="E163" s="140"/>
      <c r="F163" s="397" t="s">
        <v>744</v>
      </c>
      <c r="G163" s="397"/>
      <c r="H163" s="397"/>
      <c r="I163" s="397"/>
      <c r="K163" s="141">
        <v>22.5</v>
      </c>
      <c r="R163" s="142"/>
      <c r="T163" s="143"/>
      <c r="AA163" s="144"/>
      <c r="AT163" s="140" t="s">
        <v>144</v>
      </c>
      <c r="AU163" s="140" t="s">
        <v>139</v>
      </c>
      <c r="AV163" s="138" t="s">
        <v>139</v>
      </c>
      <c r="AW163" s="138" t="s">
        <v>30</v>
      </c>
      <c r="AX163" s="138" t="s">
        <v>78</v>
      </c>
      <c r="AY163" s="140" t="s">
        <v>133</v>
      </c>
    </row>
    <row r="164" spans="2:65" s="22" customFormat="1" ht="38.25" customHeight="1">
      <c r="B164" s="127"/>
      <c r="C164" s="128" t="s">
        <v>185</v>
      </c>
      <c r="D164" s="128" t="s">
        <v>134</v>
      </c>
      <c r="E164" s="129" t="s">
        <v>587</v>
      </c>
      <c r="F164" s="398" t="s">
        <v>588</v>
      </c>
      <c r="G164" s="398"/>
      <c r="H164" s="398"/>
      <c r="I164" s="398"/>
      <c r="J164" s="130" t="s">
        <v>172</v>
      </c>
      <c r="K164" s="131">
        <v>22.5</v>
      </c>
      <c r="L164" s="399">
        <v>52.5</v>
      </c>
      <c r="M164" s="399"/>
      <c r="N164" s="399">
        <f>ROUND(L164*K164,2)</f>
        <v>1181.25</v>
      </c>
      <c r="O164" s="399"/>
      <c r="P164" s="399"/>
      <c r="Q164" s="399"/>
      <c r="R164" s="132"/>
      <c r="T164" s="133"/>
      <c r="U164" s="30" t="s">
        <v>39</v>
      </c>
      <c r="V164" s="134">
        <v>0.103</v>
      </c>
      <c r="W164" s="134">
        <f>V164*K164</f>
        <v>2.3175</v>
      </c>
      <c r="X164" s="134">
        <v>5E-05</v>
      </c>
      <c r="Y164" s="134">
        <f>X164*K164</f>
        <v>0.0011250000000000001</v>
      </c>
      <c r="Z164" s="134">
        <v>0</v>
      </c>
      <c r="AA164" s="135">
        <f>Z164*K164</f>
        <v>0</v>
      </c>
      <c r="AR164" s="10" t="s">
        <v>192</v>
      </c>
      <c r="AT164" s="10" t="s">
        <v>134</v>
      </c>
      <c r="AU164" s="10" t="s">
        <v>139</v>
      </c>
      <c r="AY164" s="10" t="s">
        <v>133</v>
      </c>
      <c r="BE164" s="136">
        <f>IF(U164="základní",N164,0)</f>
        <v>0</v>
      </c>
      <c r="BF164" s="136">
        <f>IF(U164="snížená",N164,0)</f>
        <v>1181.25</v>
      </c>
      <c r="BG164" s="136">
        <f>IF(U164="zákl. přenesená",N164,0)</f>
        <v>0</v>
      </c>
      <c r="BH164" s="136">
        <f>IF(U164="sníž. přenesená",N164,0)</f>
        <v>0</v>
      </c>
      <c r="BI164" s="136">
        <f>IF(U164="nulová",N164,0)</f>
        <v>0</v>
      </c>
      <c r="BJ164" s="10" t="s">
        <v>139</v>
      </c>
      <c r="BK164" s="136">
        <f>ROUND(L164*K164,2)</f>
        <v>1181.25</v>
      </c>
      <c r="BL164" s="10" t="s">
        <v>192</v>
      </c>
      <c r="BM164" s="10" t="s">
        <v>745</v>
      </c>
    </row>
    <row r="165" spans="2:51" s="138" customFormat="1" ht="16.5" customHeight="1">
      <c r="B165" s="139"/>
      <c r="E165" s="140"/>
      <c r="F165" s="397" t="s">
        <v>744</v>
      </c>
      <c r="G165" s="397"/>
      <c r="H165" s="397"/>
      <c r="I165" s="397"/>
      <c r="K165" s="141">
        <v>22.5</v>
      </c>
      <c r="R165" s="142"/>
      <c r="T165" s="143"/>
      <c r="AA165" s="144"/>
      <c r="AT165" s="140" t="s">
        <v>144</v>
      </c>
      <c r="AU165" s="140" t="s">
        <v>139</v>
      </c>
      <c r="AV165" s="138" t="s">
        <v>139</v>
      </c>
      <c r="AW165" s="138" t="s">
        <v>30</v>
      </c>
      <c r="AX165" s="138" t="s">
        <v>78</v>
      </c>
      <c r="AY165" s="140" t="s">
        <v>133</v>
      </c>
    </row>
    <row r="166" spans="2:65" s="22" customFormat="1" ht="25.5" customHeight="1">
      <c r="B166" s="127"/>
      <c r="C166" s="128" t="s">
        <v>163</v>
      </c>
      <c r="D166" s="128" t="s">
        <v>134</v>
      </c>
      <c r="E166" s="129" t="s">
        <v>405</v>
      </c>
      <c r="F166" s="398" t="s">
        <v>406</v>
      </c>
      <c r="G166" s="398"/>
      <c r="H166" s="398"/>
      <c r="I166" s="398"/>
      <c r="J166" s="130" t="s">
        <v>172</v>
      </c>
      <c r="K166" s="131">
        <v>22.5</v>
      </c>
      <c r="L166" s="399">
        <v>110</v>
      </c>
      <c r="M166" s="399"/>
      <c r="N166" s="399">
        <f>ROUND(L166*K166,2)</f>
        <v>2475</v>
      </c>
      <c r="O166" s="399"/>
      <c r="P166" s="399"/>
      <c r="Q166" s="399"/>
      <c r="R166" s="132"/>
      <c r="T166" s="133"/>
      <c r="U166" s="30" t="s">
        <v>39</v>
      </c>
      <c r="V166" s="134">
        <v>0.179</v>
      </c>
      <c r="W166" s="134">
        <f>V166*K166</f>
        <v>4.0275</v>
      </c>
      <c r="X166" s="134">
        <v>0.0004</v>
      </c>
      <c r="Y166" s="134">
        <f>X166*K166</f>
        <v>0.009000000000000001</v>
      </c>
      <c r="Z166" s="134">
        <v>0</v>
      </c>
      <c r="AA166" s="135">
        <f>Z166*K166</f>
        <v>0</v>
      </c>
      <c r="AR166" s="10" t="s">
        <v>192</v>
      </c>
      <c r="AT166" s="10" t="s">
        <v>134</v>
      </c>
      <c r="AU166" s="10" t="s">
        <v>139</v>
      </c>
      <c r="AY166" s="10" t="s">
        <v>133</v>
      </c>
      <c r="BE166" s="136">
        <f>IF(U166="základní",N166,0)</f>
        <v>0</v>
      </c>
      <c r="BF166" s="136">
        <f>IF(U166="snížená",N166,0)</f>
        <v>2475</v>
      </c>
      <c r="BG166" s="136">
        <f>IF(U166="zákl. přenesená",N166,0)</f>
        <v>0</v>
      </c>
      <c r="BH166" s="136">
        <f>IF(U166="sníž. přenesená",N166,0)</f>
        <v>0</v>
      </c>
      <c r="BI166" s="136">
        <f>IF(U166="nulová",N166,0)</f>
        <v>0</v>
      </c>
      <c r="BJ166" s="10" t="s">
        <v>139</v>
      </c>
      <c r="BK166" s="136">
        <f>ROUND(L166*K166,2)</f>
        <v>2475</v>
      </c>
      <c r="BL166" s="10" t="s">
        <v>192</v>
      </c>
      <c r="BM166" s="10" t="s">
        <v>746</v>
      </c>
    </row>
    <row r="167" spans="2:51" s="138" customFormat="1" ht="16.5" customHeight="1">
      <c r="B167" s="139"/>
      <c r="E167" s="140"/>
      <c r="F167" s="397" t="s">
        <v>744</v>
      </c>
      <c r="G167" s="397"/>
      <c r="H167" s="397"/>
      <c r="I167" s="397"/>
      <c r="K167" s="141">
        <v>22.5</v>
      </c>
      <c r="R167" s="142"/>
      <c r="T167" s="143"/>
      <c r="AA167" s="144"/>
      <c r="AT167" s="140" t="s">
        <v>144</v>
      </c>
      <c r="AU167" s="140" t="s">
        <v>139</v>
      </c>
      <c r="AV167" s="138" t="s">
        <v>139</v>
      </c>
      <c r="AW167" s="138" t="s">
        <v>30</v>
      </c>
      <c r="AX167" s="138" t="s">
        <v>78</v>
      </c>
      <c r="AY167" s="140" t="s">
        <v>133</v>
      </c>
    </row>
    <row r="168" spans="2:65" s="22" customFormat="1" ht="25.5" customHeight="1">
      <c r="B168" s="127"/>
      <c r="C168" s="128" t="s">
        <v>169</v>
      </c>
      <c r="D168" s="128" t="s">
        <v>134</v>
      </c>
      <c r="E168" s="129" t="s">
        <v>408</v>
      </c>
      <c r="F168" s="398" t="s">
        <v>409</v>
      </c>
      <c r="G168" s="398"/>
      <c r="H168" s="398"/>
      <c r="I168" s="398"/>
      <c r="J168" s="130" t="s">
        <v>172</v>
      </c>
      <c r="K168" s="131">
        <v>22.5</v>
      </c>
      <c r="L168" s="399">
        <v>35.5</v>
      </c>
      <c r="M168" s="399"/>
      <c r="N168" s="399">
        <f>ROUND(L168*K168,2)</f>
        <v>798.75</v>
      </c>
      <c r="O168" s="399"/>
      <c r="P168" s="399"/>
      <c r="Q168" s="399"/>
      <c r="R168" s="132"/>
      <c r="T168" s="133"/>
      <c r="U168" s="30" t="s">
        <v>39</v>
      </c>
      <c r="V168" s="134">
        <v>0.082</v>
      </c>
      <c r="W168" s="134">
        <f>V168*K168</f>
        <v>1.845</v>
      </c>
      <c r="X168" s="134">
        <v>1E-05</v>
      </c>
      <c r="Y168" s="134">
        <f>X168*K168</f>
        <v>0.00022500000000000002</v>
      </c>
      <c r="Z168" s="134">
        <v>0</v>
      </c>
      <c r="AA168" s="135">
        <f>Z168*K168</f>
        <v>0</v>
      </c>
      <c r="AR168" s="10" t="s">
        <v>192</v>
      </c>
      <c r="AT168" s="10" t="s">
        <v>134</v>
      </c>
      <c r="AU168" s="10" t="s">
        <v>139</v>
      </c>
      <c r="AY168" s="10" t="s">
        <v>133</v>
      </c>
      <c r="BE168" s="136">
        <f>IF(U168="základní",N168,0)</f>
        <v>0</v>
      </c>
      <c r="BF168" s="136">
        <f>IF(U168="snížená",N168,0)</f>
        <v>798.75</v>
      </c>
      <c r="BG168" s="136">
        <f>IF(U168="zákl. přenesená",N168,0)</f>
        <v>0</v>
      </c>
      <c r="BH168" s="136">
        <f>IF(U168="sníž. přenesená",N168,0)</f>
        <v>0</v>
      </c>
      <c r="BI168" s="136">
        <f>IF(U168="nulová",N168,0)</f>
        <v>0</v>
      </c>
      <c r="BJ168" s="10" t="s">
        <v>139</v>
      </c>
      <c r="BK168" s="136">
        <f>ROUND(L168*K168,2)</f>
        <v>798.75</v>
      </c>
      <c r="BL168" s="10" t="s">
        <v>192</v>
      </c>
      <c r="BM168" s="10" t="s">
        <v>747</v>
      </c>
    </row>
    <row r="169" spans="2:51" s="138" customFormat="1" ht="16.5" customHeight="1">
      <c r="B169" s="139"/>
      <c r="E169" s="140"/>
      <c r="F169" s="397" t="s">
        <v>744</v>
      </c>
      <c r="G169" s="397"/>
      <c r="H169" s="397"/>
      <c r="I169" s="397"/>
      <c r="K169" s="141">
        <v>22.5</v>
      </c>
      <c r="R169" s="142"/>
      <c r="T169" s="143"/>
      <c r="AA169" s="144"/>
      <c r="AT169" s="140" t="s">
        <v>144</v>
      </c>
      <c r="AU169" s="140" t="s">
        <v>139</v>
      </c>
      <c r="AV169" s="138" t="s">
        <v>139</v>
      </c>
      <c r="AW169" s="138" t="s">
        <v>30</v>
      </c>
      <c r="AX169" s="138" t="s">
        <v>78</v>
      </c>
      <c r="AY169" s="140" t="s">
        <v>133</v>
      </c>
    </row>
    <row r="170" spans="2:65" s="22" customFormat="1" ht="25.5" customHeight="1">
      <c r="B170" s="127"/>
      <c r="C170" s="128" t="s">
        <v>174</v>
      </c>
      <c r="D170" s="128" t="s">
        <v>134</v>
      </c>
      <c r="E170" s="129" t="s">
        <v>411</v>
      </c>
      <c r="F170" s="398" t="s">
        <v>412</v>
      </c>
      <c r="G170" s="398"/>
      <c r="H170" s="398"/>
      <c r="I170" s="398"/>
      <c r="J170" s="130" t="s">
        <v>183</v>
      </c>
      <c r="K170" s="131">
        <v>0.028</v>
      </c>
      <c r="L170" s="399">
        <v>492</v>
      </c>
      <c r="M170" s="399"/>
      <c r="N170" s="399">
        <f>ROUND(L170*K170,2)</f>
        <v>13.78</v>
      </c>
      <c r="O170" s="399"/>
      <c r="P170" s="399"/>
      <c r="Q170" s="399"/>
      <c r="R170" s="132"/>
      <c r="T170" s="133"/>
      <c r="U170" s="30" t="s">
        <v>39</v>
      </c>
      <c r="V170" s="134">
        <v>1.327</v>
      </c>
      <c r="W170" s="134">
        <f>V170*K170</f>
        <v>0.037156</v>
      </c>
      <c r="X170" s="134">
        <v>0</v>
      </c>
      <c r="Y170" s="134">
        <f>X170*K170</f>
        <v>0</v>
      </c>
      <c r="Z170" s="134">
        <v>0</v>
      </c>
      <c r="AA170" s="135">
        <f>Z170*K170</f>
        <v>0</v>
      </c>
      <c r="AR170" s="10" t="s">
        <v>192</v>
      </c>
      <c r="AT170" s="10" t="s">
        <v>134</v>
      </c>
      <c r="AU170" s="10" t="s">
        <v>139</v>
      </c>
      <c r="AY170" s="10" t="s">
        <v>133</v>
      </c>
      <c r="BE170" s="136">
        <f>IF(U170="základní",N170,0)</f>
        <v>0</v>
      </c>
      <c r="BF170" s="136">
        <f>IF(U170="snížená",N170,0)</f>
        <v>13.78</v>
      </c>
      <c r="BG170" s="136">
        <f>IF(U170="zákl. přenesená",N170,0)</f>
        <v>0</v>
      </c>
      <c r="BH170" s="136">
        <f>IF(U170="sníž. přenesená",N170,0)</f>
        <v>0</v>
      </c>
      <c r="BI170" s="136">
        <f>IF(U170="nulová",N170,0)</f>
        <v>0</v>
      </c>
      <c r="BJ170" s="10" t="s">
        <v>139</v>
      </c>
      <c r="BK170" s="136">
        <f>ROUND(L170*K170,2)</f>
        <v>13.78</v>
      </c>
      <c r="BL170" s="10" t="s">
        <v>192</v>
      </c>
      <c r="BM170" s="10" t="s">
        <v>748</v>
      </c>
    </row>
    <row r="171" spans="2:63" s="116" customFormat="1" ht="29.85" customHeight="1">
      <c r="B171" s="117"/>
      <c r="D171" s="126" t="s">
        <v>496</v>
      </c>
      <c r="E171" s="126"/>
      <c r="F171" s="126"/>
      <c r="G171" s="126"/>
      <c r="H171" s="126"/>
      <c r="I171" s="126"/>
      <c r="J171" s="126"/>
      <c r="K171" s="126"/>
      <c r="L171" s="126"/>
      <c r="M171" s="126"/>
      <c r="N171" s="403">
        <f>BK171</f>
        <v>27820.6</v>
      </c>
      <c r="O171" s="403"/>
      <c r="P171" s="403"/>
      <c r="Q171" s="403"/>
      <c r="R171" s="119"/>
      <c r="T171" s="120"/>
      <c r="W171" s="121">
        <f>SUM(W172:W179)</f>
        <v>7.026591</v>
      </c>
      <c r="Y171" s="121">
        <f>SUM(Y172:Y179)</f>
        <v>0.12292999999999998</v>
      </c>
      <c r="AA171" s="122">
        <f>SUM(AA172:AA179)</f>
        <v>0</v>
      </c>
      <c r="AR171" s="123" t="s">
        <v>139</v>
      </c>
      <c r="AT171" s="124" t="s">
        <v>71</v>
      </c>
      <c r="AU171" s="124" t="s">
        <v>78</v>
      </c>
      <c r="AY171" s="123" t="s">
        <v>133</v>
      </c>
      <c r="BK171" s="125">
        <f>SUM(BK172:BK179)</f>
        <v>27820.6</v>
      </c>
    </row>
    <row r="172" spans="2:65" s="22" customFormat="1" ht="25.5" customHeight="1">
      <c r="B172" s="127"/>
      <c r="C172" s="128" t="s">
        <v>642</v>
      </c>
      <c r="D172" s="128" t="s">
        <v>134</v>
      </c>
      <c r="E172" s="129" t="s">
        <v>749</v>
      </c>
      <c r="F172" s="398" t="s">
        <v>750</v>
      </c>
      <c r="G172" s="398"/>
      <c r="H172" s="398"/>
      <c r="I172" s="398"/>
      <c r="J172" s="130" t="s">
        <v>238</v>
      </c>
      <c r="K172" s="131">
        <v>1</v>
      </c>
      <c r="L172" s="399">
        <v>2370</v>
      </c>
      <c r="M172" s="399"/>
      <c r="N172" s="399">
        <f>ROUND(L172*K172,2)</f>
        <v>2370</v>
      </c>
      <c r="O172" s="399"/>
      <c r="P172" s="399"/>
      <c r="Q172" s="399"/>
      <c r="R172" s="132"/>
      <c r="T172" s="133"/>
      <c r="U172" s="30" t="s">
        <v>39</v>
      </c>
      <c r="V172" s="134">
        <v>1.1</v>
      </c>
      <c r="W172" s="134">
        <f>V172*K172</f>
        <v>1.1</v>
      </c>
      <c r="X172" s="134">
        <v>0.01075</v>
      </c>
      <c r="Y172" s="134">
        <f>X172*K172</f>
        <v>0.01075</v>
      </c>
      <c r="Z172" s="134">
        <v>0</v>
      </c>
      <c r="AA172" s="135">
        <f>Z172*K172</f>
        <v>0</v>
      </c>
      <c r="AR172" s="10" t="s">
        <v>192</v>
      </c>
      <c r="AT172" s="10" t="s">
        <v>134</v>
      </c>
      <c r="AU172" s="10" t="s">
        <v>139</v>
      </c>
      <c r="AY172" s="10" t="s">
        <v>133</v>
      </c>
      <c r="BE172" s="136">
        <f>IF(U172="základní",N172,0)</f>
        <v>0</v>
      </c>
      <c r="BF172" s="136">
        <f>IF(U172="snížená",N172,0)</f>
        <v>2370</v>
      </c>
      <c r="BG172" s="136">
        <f>IF(U172="zákl. přenesená",N172,0)</f>
        <v>0</v>
      </c>
      <c r="BH172" s="136">
        <f>IF(U172="sníž. přenesená",N172,0)</f>
        <v>0</v>
      </c>
      <c r="BI172" s="136">
        <f>IF(U172="nulová",N172,0)</f>
        <v>0</v>
      </c>
      <c r="BJ172" s="10" t="s">
        <v>139</v>
      </c>
      <c r="BK172" s="136">
        <f>ROUND(L172*K172,2)</f>
        <v>2370</v>
      </c>
      <c r="BL172" s="10" t="s">
        <v>192</v>
      </c>
      <c r="BM172" s="10" t="s">
        <v>751</v>
      </c>
    </row>
    <row r="173" spans="2:65" s="22" customFormat="1" ht="25.5" customHeight="1">
      <c r="B173" s="127"/>
      <c r="C173" s="128" t="s">
        <v>189</v>
      </c>
      <c r="D173" s="128" t="s">
        <v>134</v>
      </c>
      <c r="E173" s="129" t="s">
        <v>752</v>
      </c>
      <c r="F173" s="398" t="s">
        <v>753</v>
      </c>
      <c r="G173" s="398"/>
      <c r="H173" s="398"/>
      <c r="I173" s="398"/>
      <c r="J173" s="130" t="s">
        <v>238</v>
      </c>
      <c r="K173" s="131">
        <v>1</v>
      </c>
      <c r="L173" s="399">
        <v>14100</v>
      </c>
      <c r="M173" s="399"/>
      <c r="N173" s="399">
        <f>ROUND(L173*K173,2)</f>
        <v>14100</v>
      </c>
      <c r="O173" s="399"/>
      <c r="P173" s="399"/>
      <c r="Q173" s="399"/>
      <c r="R173" s="132"/>
      <c r="T173" s="133"/>
      <c r="U173" s="30" t="s">
        <v>39</v>
      </c>
      <c r="V173" s="134">
        <v>2.67</v>
      </c>
      <c r="W173" s="134">
        <f>V173*K173</f>
        <v>2.67</v>
      </c>
      <c r="X173" s="134">
        <v>0.05425</v>
      </c>
      <c r="Y173" s="134">
        <f>X173*K173</f>
        <v>0.05425</v>
      </c>
      <c r="Z173" s="134">
        <v>0</v>
      </c>
      <c r="AA173" s="135">
        <f>Z173*K173</f>
        <v>0</v>
      </c>
      <c r="AR173" s="10" t="s">
        <v>192</v>
      </c>
      <c r="AT173" s="10" t="s">
        <v>134</v>
      </c>
      <c r="AU173" s="10" t="s">
        <v>139</v>
      </c>
      <c r="AY173" s="10" t="s">
        <v>133</v>
      </c>
      <c r="BE173" s="136">
        <f>IF(U173="základní",N173,0)</f>
        <v>0</v>
      </c>
      <c r="BF173" s="136">
        <f>IF(U173="snížená",N173,0)</f>
        <v>14100</v>
      </c>
      <c r="BG173" s="136">
        <f>IF(U173="zákl. přenesená",N173,0)</f>
        <v>0</v>
      </c>
      <c r="BH173" s="136">
        <f>IF(U173="sníž. přenesená",N173,0)</f>
        <v>0</v>
      </c>
      <c r="BI173" s="136">
        <f>IF(U173="nulová",N173,0)</f>
        <v>0</v>
      </c>
      <c r="BJ173" s="10" t="s">
        <v>139</v>
      </c>
      <c r="BK173" s="136">
        <f>ROUND(L173*K173,2)</f>
        <v>14100</v>
      </c>
      <c r="BL173" s="10" t="s">
        <v>192</v>
      </c>
      <c r="BM173" s="10" t="s">
        <v>754</v>
      </c>
    </row>
    <row r="174" spans="2:51" s="138" customFormat="1" ht="16.5" customHeight="1">
      <c r="B174" s="139"/>
      <c r="E174" s="140"/>
      <c r="F174" s="397" t="s">
        <v>78</v>
      </c>
      <c r="G174" s="397"/>
      <c r="H174" s="397"/>
      <c r="I174" s="397"/>
      <c r="K174" s="141">
        <v>1</v>
      </c>
      <c r="R174" s="142"/>
      <c r="T174" s="143"/>
      <c r="AA174" s="144"/>
      <c r="AT174" s="140" t="s">
        <v>144</v>
      </c>
      <c r="AU174" s="140" t="s">
        <v>139</v>
      </c>
      <c r="AV174" s="138" t="s">
        <v>139</v>
      </c>
      <c r="AW174" s="138" t="s">
        <v>30</v>
      </c>
      <c r="AX174" s="138" t="s">
        <v>78</v>
      </c>
      <c r="AY174" s="140" t="s">
        <v>133</v>
      </c>
    </row>
    <row r="175" spans="2:65" s="22" customFormat="1" ht="25.5" customHeight="1">
      <c r="B175" s="127"/>
      <c r="C175" s="128" t="s">
        <v>197</v>
      </c>
      <c r="D175" s="128" t="s">
        <v>134</v>
      </c>
      <c r="E175" s="129" t="s">
        <v>755</v>
      </c>
      <c r="F175" s="398" t="s">
        <v>756</v>
      </c>
      <c r="G175" s="398"/>
      <c r="H175" s="398"/>
      <c r="I175" s="398"/>
      <c r="J175" s="130" t="s">
        <v>238</v>
      </c>
      <c r="K175" s="131">
        <v>1</v>
      </c>
      <c r="L175" s="399">
        <v>5000</v>
      </c>
      <c r="M175" s="399"/>
      <c r="N175" s="399">
        <f>ROUND(L175*K175,2)</f>
        <v>5000</v>
      </c>
      <c r="O175" s="399"/>
      <c r="P175" s="399"/>
      <c r="Q175" s="399"/>
      <c r="R175" s="132"/>
      <c r="T175" s="133"/>
      <c r="U175" s="30" t="s">
        <v>39</v>
      </c>
      <c r="V175" s="134">
        <v>2.67</v>
      </c>
      <c r="W175" s="134">
        <f>V175*K175</f>
        <v>2.67</v>
      </c>
      <c r="X175" s="134">
        <v>0.05425</v>
      </c>
      <c r="Y175" s="134">
        <f>X175*K175</f>
        <v>0.05425</v>
      </c>
      <c r="Z175" s="134">
        <v>0</v>
      </c>
      <c r="AA175" s="135">
        <f>Z175*K175</f>
        <v>0</v>
      </c>
      <c r="AR175" s="10" t="s">
        <v>192</v>
      </c>
      <c r="AT175" s="10" t="s">
        <v>134</v>
      </c>
      <c r="AU175" s="10" t="s">
        <v>139</v>
      </c>
      <c r="AY175" s="10" t="s">
        <v>133</v>
      </c>
      <c r="BE175" s="136">
        <f>IF(U175="základní",N175,0)</f>
        <v>0</v>
      </c>
      <c r="BF175" s="136">
        <f>IF(U175="snížená",N175,0)</f>
        <v>5000</v>
      </c>
      <c r="BG175" s="136">
        <f>IF(U175="zákl. přenesená",N175,0)</f>
        <v>0</v>
      </c>
      <c r="BH175" s="136">
        <f>IF(U175="sníž. přenesená",N175,0)</f>
        <v>0</v>
      </c>
      <c r="BI175" s="136">
        <f>IF(U175="nulová",N175,0)</f>
        <v>0</v>
      </c>
      <c r="BJ175" s="10" t="s">
        <v>139</v>
      </c>
      <c r="BK175" s="136">
        <f>ROUND(L175*K175,2)</f>
        <v>5000</v>
      </c>
      <c r="BL175" s="10" t="s">
        <v>192</v>
      </c>
      <c r="BM175" s="10" t="s">
        <v>757</v>
      </c>
    </row>
    <row r="176" spans="2:51" s="138" customFormat="1" ht="16.5" customHeight="1">
      <c r="B176" s="139"/>
      <c r="E176" s="140"/>
      <c r="F176" s="397" t="s">
        <v>78</v>
      </c>
      <c r="G176" s="397"/>
      <c r="H176" s="397"/>
      <c r="I176" s="397"/>
      <c r="K176" s="141">
        <v>1</v>
      </c>
      <c r="R176" s="142"/>
      <c r="T176" s="143"/>
      <c r="AA176" s="144"/>
      <c r="AT176" s="140" t="s">
        <v>144</v>
      </c>
      <c r="AU176" s="140" t="s">
        <v>139</v>
      </c>
      <c r="AV176" s="138" t="s">
        <v>139</v>
      </c>
      <c r="AW176" s="138" t="s">
        <v>30</v>
      </c>
      <c r="AX176" s="138" t="s">
        <v>78</v>
      </c>
      <c r="AY176" s="140" t="s">
        <v>133</v>
      </c>
    </row>
    <row r="177" spans="2:65" s="22" customFormat="1" ht="25.5" customHeight="1">
      <c r="B177" s="127"/>
      <c r="C177" s="128" t="s">
        <v>646</v>
      </c>
      <c r="D177" s="128" t="s">
        <v>134</v>
      </c>
      <c r="E177" s="129" t="s">
        <v>758</v>
      </c>
      <c r="F177" s="398" t="s">
        <v>759</v>
      </c>
      <c r="G177" s="398"/>
      <c r="H177" s="398"/>
      <c r="I177" s="398"/>
      <c r="J177" s="130" t="s">
        <v>238</v>
      </c>
      <c r="K177" s="131">
        <v>1</v>
      </c>
      <c r="L177" s="399">
        <v>3130</v>
      </c>
      <c r="M177" s="399"/>
      <c r="N177" s="399">
        <f>ROUND(L177*K177,2)</f>
        <v>3130</v>
      </c>
      <c r="O177" s="399"/>
      <c r="P177" s="399"/>
      <c r="Q177" s="399"/>
      <c r="R177" s="132"/>
      <c r="T177" s="133"/>
      <c r="U177" s="30" t="s">
        <v>39</v>
      </c>
      <c r="V177" s="134">
        <v>0.2</v>
      </c>
      <c r="W177" s="134">
        <f>V177*K177</f>
        <v>0.2</v>
      </c>
      <c r="X177" s="134">
        <v>0.00184</v>
      </c>
      <c r="Y177" s="134">
        <f>X177*K177</f>
        <v>0.00184</v>
      </c>
      <c r="Z177" s="134">
        <v>0</v>
      </c>
      <c r="AA177" s="135">
        <f>Z177*K177</f>
        <v>0</v>
      </c>
      <c r="AR177" s="10" t="s">
        <v>192</v>
      </c>
      <c r="AT177" s="10" t="s">
        <v>134</v>
      </c>
      <c r="AU177" s="10" t="s">
        <v>139</v>
      </c>
      <c r="AY177" s="10" t="s">
        <v>133</v>
      </c>
      <c r="BE177" s="136">
        <f>IF(U177="základní",N177,0)</f>
        <v>0</v>
      </c>
      <c r="BF177" s="136">
        <f>IF(U177="snížená",N177,0)</f>
        <v>3130</v>
      </c>
      <c r="BG177" s="136">
        <f>IF(U177="zákl. přenesená",N177,0)</f>
        <v>0</v>
      </c>
      <c r="BH177" s="136">
        <f>IF(U177="sníž. přenesená",N177,0)</f>
        <v>0</v>
      </c>
      <c r="BI177" s="136">
        <f>IF(U177="nulová",N177,0)</f>
        <v>0</v>
      </c>
      <c r="BJ177" s="10" t="s">
        <v>139</v>
      </c>
      <c r="BK177" s="136">
        <f>ROUND(L177*K177,2)</f>
        <v>3130</v>
      </c>
      <c r="BL177" s="10" t="s">
        <v>192</v>
      </c>
      <c r="BM177" s="10" t="s">
        <v>760</v>
      </c>
    </row>
    <row r="178" spans="2:65" s="22" customFormat="1" ht="16.5" customHeight="1">
      <c r="B178" s="127"/>
      <c r="C178" s="128" t="s">
        <v>650</v>
      </c>
      <c r="D178" s="128" t="s">
        <v>134</v>
      </c>
      <c r="E178" s="129" t="s">
        <v>761</v>
      </c>
      <c r="F178" s="398" t="s">
        <v>762</v>
      </c>
      <c r="G178" s="398"/>
      <c r="H178" s="398"/>
      <c r="I178" s="398"/>
      <c r="J178" s="130" t="s">
        <v>238</v>
      </c>
      <c r="K178" s="131">
        <v>1</v>
      </c>
      <c r="L178" s="399">
        <v>3150</v>
      </c>
      <c r="M178" s="399"/>
      <c r="N178" s="399">
        <f>ROUND(L178*K178,2)</f>
        <v>3150</v>
      </c>
      <c r="O178" s="399"/>
      <c r="P178" s="399"/>
      <c r="Q178" s="399"/>
      <c r="R178" s="132"/>
      <c r="T178" s="133"/>
      <c r="U178" s="30" t="s">
        <v>39</v>
      </c>
      <c r="V178" s="134">
        <v>0.2</v>
      </c>
      <c r="W178" s="134">
        <f>V178*K178</f>
        <v>0.2</v>
      </c>
      <c r="X178" s="134">
        <v>0.00184</v>
      </c>
      <c r="Y178" s="134">
        <f>X178*K178</f>
        <v>0.00184</v>
      </c>
      <c r="Z178" s="134">
        <v>0</v>
      </c>
      <c r="AA178" s="135">
        <f>Z178*K178</f>
        <v>0</v>
      </c>
      <c r="AR178" s="10" t="s">
        <v>192</v>
      </c>
      <c r="AT178" s="10" t="s">
        <v>134</v>
      </c>
      <c r="AU178" s="10" t="s">
        <v>139</v>
      </c>
      <c r="AY178" s="10" t="s">
        <v>133</v>
      </c>
      <c r="BE178" s="136">
        <f>IF(U178="základní",N178,0)</f>
        <v>0</v>
      </c>
      <c r="BF178" s="136">
        <f>IF(U178="snížená",N178,0)</f>
        <v>3150</v>
      </c>
      <c r="BG178" s="136">
        <f>IF(U178="zákl. přenesená",N178,0)</f>
        <v>0</v>
      </c>
      <c r="BH178" s="136">
        <f>IF(U178="sníž. přenesená",N178,0)</f>
        <v>0</v>
      </c>
      <c r="BI178" s="136">
        <f>IF(U178="nulová",N178,0)</f>
        <v>0</v>
      </c>
      <c r="BJ178" s="10" t="s">
        <v>139</v>
      </c>
      <c r="BK178" s="136">
        <f>ROUND(L178*K178,2)</f>
        <v>3150</v>
      </c>
      <c r="BL178" s="10" t="s">
        <v>192</v>
      </c>
      <c r="BM178" s="10" t="s">
        <v>763</v>
      </c>
    </row>
    <row r="179" spans="2:65" s="22" customFormat="1" ht="25.5" customHeight="1">
      <c r="B179" s="127"/>
      <c r="C179" s="128" t="s">
        <v>231</v>
      </c>
      <c r="D179" s="128" t="s">
        <v>134</v>
      </c>
      <c r="E179" s="129" t="s">
        <v>597</v>
      </c>
      <c r="F179" s="398" t="s">
        <v>598</v>
      </c>
      <c r="G179" s="398"/>
      <c r="H179" s="398"/>
      <c r="I179" s="398"/>
      <c r="J179" s="130" t="s">
        <v>183</v>
      </c>
      <c r="K179" s="131">
        <v>0.123</v>
      </c>
      <c r="L179" s="399">
        <v>574</v>
      </c>
      <c r="M179" s="399"/>
      <c r="N179" s="399">
        <f>ROUND(L179*K179,2)</f>
        <v>70.6</v>
      </c>
      <c r="O179" s="399"/>
      <c r="P179" s="399"/>
      <c r="Q179" s="399"/>
      <c r="R179" s="132"/>
      <c r="T179" s="133"/>
      <c r="U179" s="30" t="s">
        <v>39</v>
      </c>
      <c r="V179" s="134">
        <v>1.517</v>
      </c>
      <c r="W179" s="134">
        <f>V179*K179</f>
        <v>0.18659099999999998</v>
      </c>
      <c r="X179" s="134">
        <v>0</v>
      </c>
      <c r="Y179" s="134">
        <f>X179*K179</f>
        <v>0</v>
      </c>
      <c r="Z179" s="134">
        <v>0</v>
      </c>
      <c r="AA179" s="135">
        <f>Z179*K179</f>
        <v>0</v>
      </c>
      <c r="AR179" s="10" t="s">
        <v>192</v>
      </c>
      <c r="AT179" s="10" t="s">
        <v>134</v>
      </c>
      <c r="AU179" s="10" t="s">
        <v>139</v>
      </c>
      <c r="AY179" s="10" t="s">
        <v>133</v>
      </c>
      <c r="BE179" s="136">
        <f>IF(U179="základní",N179,0)</f>
        <v>0</v>
      </c>
      <c r="BF179" s="136">
        <f>IF(U179="snížená",N179,0)</f>
        <v>70.6</v>
      </c>
      <c r="BG179" s="136">
        <f>IF(U179="zákl. přenesená",N179,0)</f>
        <v>0</v>
      </c>
      <c r="BH179" s="136">
        <f>IF(U179="sníž. přenesená",N179,0)</f>
        <v>0</v>
      </c>
      <c r="BI179" s="136">
        <f>IF(U179="nulová",N179,0)</f>
        <v>0</v>
      </c>
      <c r="BJ179" s="10" t="s">
        <v>139</v>
      </c>
      <c r="BK179" s="136">
        <f>ROUND(L179*K179,2)</f>
        <v>70.6</v>
      </c>
      <c r="BL179" s="10" t="s">
        <v>192</v>
      </c>
      <c r="BM179" s="10" t="s">
        <v>764</v>
      </c>
    </row>
    <row r="180" spans="2:63" s="116" customFormat="1" ht="29.85" customHeight="1">
      <c r="B180" s="117"/>
      <c r="D180" s="126" t="s">
        <v>351</v>
      </c>
      <c r="E180" s="126"/>
      <c r="F180" s="126"/>
      <c r="G180" s="126"/>
      <c r="H180" s="126"/>
      <c r="I180" s="126"/>
      <c r="J180" s="126"/>
      <c r="K180" s="126"/>
      <c r="L180" s="126"/>
      <c r="M180" s="126"/>
      <c r="N180" s="403">
        <f>BK180</f>
        <v>594</v>
      </c>
      <c r="O180" s="403"/>
      <c r="P180" s="403"/>
      <c r="Q180" s="403"/>
      <c r="R180" s="119"/>
      <c r="T180" s="120"/>
      <c r="W180" s="121">
        <f>SUM(W181:W184)</f>
        <v>1.478</v>
      </c>
      <c r="Y180" s="121">
        <f>SUM(Y181:Y184)</f>
        <v>0.00096</v>
      </c>
      <c r="AA180" s="122">
        <f>SUM(AA181:AA184)</f>
        <v>0</v>
      </c>
      <c r="AR180" s="123" t="s">
        <v>139</v>
      </c>
      <c r="AT180" s="124" t="s">
        <v>71</v>
      </c>
      <c r="AU180" s="124" t="s">
        <v>78</v>
      </c>
      <c r="AY180" s="123" t="s">
        <v>133</v>
      </c>
      <c r="BK180" s="125">
        <f>SUM(BK181:BK184)</f>
        <v>594</v>
      </c>
    </row>
    <row r="181" spans="2:65" s="22" customFormat="1" ht="25.5" customHeight="1">
      <c r="B181" s="127"/>
      <c r="C181" s="128" t="s">
        <v>668</v>
      </c>
      <c r="D181" s="128" t="s">
        <v>134</v>
      </c>
      <c r="E181" s="129" t="s">
        <v>414</v>
      </c>
      <c r="F181" s="398" t="s">
        <v>415</v>
      </c>
      <c r="G181" s="398"/>
      <c r="H181" s="398"/>
      <c r="I181" s="398"/>
      <c r="J181" s="130" t="s">
        <v>172</v>
      </c>
      <c r="K181" s="131">
        <v>8</v>
      </c>
      <c r="L181" s="399">
        <v>27.3</v>
      </c>
      <c r="M181" s="399"/>
      <c r="N181" s="399">
        <f>ROUND(L181*K181,2)</f>
        <v>218.4</v>
      </c>
      <c r="O181" s="399"/>
      <c r="P181" s="399"/>
      <c r="Q181" s="399"/>
      <c r="R181" s="132"/>
      <c r="T181" s="133"/>
      <c r="U181" s="30" t="s">
        <v>39</v>
      </c>
      <c r="V181" s="134">
        <v>0.082</v>
      </c>
      <c r="W181" s="134">
        <f>V181*K181</f>
        <v>0.656</v>
      </c>
      <c r="X181" s="134">
        <v>0</v>
      </c>
      <c r="Y181" s="134">
        <f>X181*K181</f>
        <v>0</v>
      </c>
      <c r="Z181" s="134">
        <v>0</v>
      </c>
      <c r="AA181" s="135">
        <f>Z181*K181</f>
        <v>0</v>
      </c>
      <c r="AR181" s="10" t="s">
        <v>192</v>
      </c>
      <c r="AT181" s="10" t="s">
        <v>134</v>
      </c>
      <c r="AU181" s="10" t="s">
        <v>139</v>
      </c>
      <c r="AY181" s="10" t="s">
        <v>133</v>
      </c>
      <c r="BE181" s="136">
        <f>IF(U181="základní",N181,0)</f>
        <v>0</v>
      </c>
      <c r="BF181" s="136">
        <f>IF(U181="snížená",N181,0)</f>
        <v>218.4</v>
      </c>
      <c r="BG181" s="136">
        <f>IF(U181="zákl. přenesená",N181,0)</f>
        <v>0</v>
      </c>
      <c r="BH181" s="136">
        <f>IF(U181="sníž. přenesená",N181,0)</f>
        <v>0</v>
      </c>
      <c r="BI181" s="136">
        <f>IF(U181="nulová",N181,0)</f>
        <v>0</v>
      </c>
      <c r="BJ181" s="10" t="s">
        <v>139</v>
      </c>
      <c r="BK181" s="136">
        <f>ROUND(L181*K181,2)</f>
        <v>218.4</v>
      </c>
      <c r="BL181" s="10" t="s">
        <v>192</v>
      </c>
      <c r="BM181" s="10" t="s">
        <v>765</v>
      </c>
    </row>
    <row r="182" spans="2:51" s="138" customFormat="1" ht="16.5" customHeight="1">
      <c r="B182" s="139"/>
      <c r="E182" s="140"/>
      <c r="F182" s="397" t="s">
        <v>174</v>
      </c>
      <c r="G182" s="397"/>
      <c r="H182" s="397"/>
      <c r="I182" s="397"/>
      <c r="K182" s="141">
        <v>8</v>
      </c>
      <c r="R182" s="142"/>
      <c r="T182" s="143"/>
      <c r="AA182" s="144"/>
      <c r="AT182" s="140" t="s">
        <v>144</v>
      </c>
      <c r="AU182" s="140" t="s">
        <v>139</v>
      </c>
      <c r="AV182" s="138" t="s">
        <v>139</v>
      </c>
      <c r="AW182" s="138" t="s">
        <v>30</v>
      </c>
      <c r="AX182" s="138" t="s">
        <v>78</v>
      </c>
      <c r="AY182" s="140" t="s">
        <v>133</v>
      </c>
    </row>
    <row r="183" spans="2:65" s="22" customFormat="1" ht="16.5" customHeight="1">
      <c r="B183" s="127"/>
      <c r="C183" s="145" t="s">
        <v>672</v>
      </c>
      <c r="D183" s="145" t="s">
        <v>175</v>
      </c>
      <c r="E183" s="146" t="s">
        <v>417</v>
      </c>
      <c r="F183" s="404" t="s">
        <v>418</v>
      </c>
      <c r="G183" s="404"/>
      <c r="H183" s="404"/>
      <c r="I183" s="404"/>
      <c r="J183" s="147" t="s">
        <v>172</v>
      </c>
      <c r="K183" s="148">
        <v>8</v>
      </c>
      <c r="L183" s="405">
        <v>12.7</v>
      </c>
      <c r="M183" s="405"/>
      <c r="N183" s="405">
        <f>ROUND(L183*K183,2)</f>
        <v>101.6</v>
      </c>
      <c r="O183" s="405"/>
      <c r="P183" s="405"/>
      <c r="Q183" s="405"/>
      <c r="R183" s="132"/>
      <c r="T183" s="133"/>
      <c r="U183" s="30" t="s">
        <v>39</v>
      </c>
      <c r="V183" s="134">
        <v>0</v>
      </c>
      <c r="W183" s="134">
        <f>V183*K183</f>
        <v>0</v>
      </c>
      <c r="X183" s="134">
        <v>0.00012</v>
      </c>
      <c r="Y183" s="134">
        <f>X183*K183</f>
        <v>0.00096</v>
      </c>
      <c r="Z183" s="134">
        <v>0</v>
      </c>
      <c r="AA183" s="135">
        <f>Z183*K183</f>
        <v>0</v>
      </c>
      <c r="AR183" s="10" t="s">
        <v>200</v>
      </c>
      <c r="AT183" s="10" t="s">
        <v>175</v>
      </c>
      <c r="AU183" s="10" t="s">
        <v>139</v>
      </c>
      <c r="AY183" s="10" t="s">
        <v>133</v>
      </c>
      <c r="BE183" s="136">
        <f>IF(U183="základní",N183,0)</f>
        <v>0</v>
      </c>
      <c r="BF183" s="136">
        <f>IF(U183="snížená",N183,0)</f>
        <v>101.6</v>
      </c>
      <c r="BG183" s="136">
        <f>IF(U183="zákl. přenesená",N183,0)</f>
        <v>0</v>
      </c>
      <c r="BH183" s="136">
        <f>IF(U183="sníž. přenesená",N183,0)</f>
        <v>0</v>
      </c>
      <c r="BI183" s="136">
        <f>IF(U183="nulová",N183,0)</f>
        <v>0</v>
      </c>
      <c r="BJ183" s="10" t="s">
        <v>139</v>
      </c>
      <c r="BK183" s="136">
        <f>ROUND(L183*K183,2)</f>
        <v>101.6</v>
      </c>
      <c r="BL183" s="10" t="s">
        <v>192</v>
      </c>
      <c r="BM183" s="10" t="s">
        <v>766</v>
      </c>
    </row>
    <row r="184" spans="2:65" s="22" customFormat="1" ht="16.5" customHeight="1">
      <c r="B184" s="127"/>
      <c r="C184" s="128" t="s">
        <v>664</v>
      </c>
      <c r="D184" s="128" t="s">
        <v>134</v>
      </c>
      <c r="E184" s="129" t="s">
        <v>603</v>
      </c>
      <c r="F184" s="398" t="s">
        <v>604</v>
      </c>
      <c r="G184" s="398"/>
      <c r="H184" s="398"/>
      <c r="I184" s="398"/>
      <c r="J184" s="130" t="s">
        <v>234</v>
      </c>
      <c r="K184" s="131">
        <v>1</v>
      </c>
      <c r="L184" s="399">
        <v>274</v>
      </c>
      <c r="M184" s="399"/>
      <c r="N184" s="399">
        <f>ROUND(L184*K184,2)</f>
        <v>274</v>
      </c>
      <c r="O184" s="399"/>
      <c r="P184" s="399"/>
      <c r="Q184" s="399"/>
      <c r="R184" s="132"/>
      <c r="T184" s="133"/>
      <c r="U184" s="30" t="s">
        <v>39</v>
      </c>
      <c r="V184" s="134">
        <v>0.822</v>
      </c>
      <c r="W184" s="134">
        <f>V184*K184</f>
        <v>0.822</v>
      </c>
      <c r="X184" s="134">
        <v>0</v>
      </c>
      <c r="Y184" s="134">
        <f>X184*K184</f>
        <v>0</v>
      </c>
      <c r="Z184" s="134">
        <v>0</v>
      </c>
      <c r="AA184" s="135">
        <f>Z184*K184</f>
        <v>0</v>
      </c>
      <c r="AR184" s="10" t="s">
        <v>192</v>
      </c>
      <c r="AT184" s="10" t="s">
        <v>134</v>
      </c>
      <c r="AU184" s="10" t="s">
        <v>139</v>
      </c>
      <c r="AY184" s="10" t="s">
        <v>133</v>
      </c>
      <c r="BE184" s="136">
        <f>IF(U184="základní",N184,0)</f>
        <v>0</v>
      </c>
      <c r="BF184" s="136">
        <f>IF(U184="snížená",N184,0)</f>
        <v>274</v>
      </c>
      <c r="BG184" s="136">
        <f>IF(U184="zákl. přenesená",N184,0)</f>
        <v>0</v>
      </c>
      <c r="BH184" s="136">
        <f>IF(U184="sníž. přenesená",N184,0)</f>
        <v>0</v>
      </c>
      <c r="BI184" s="136">
        <f>IF(U184="nulová",N184,0)</f>
        <v>0</v>
      </c>
      <c r="BJ184" s="10" t="s">
        <v>139</v>
      </c>
      <c r="BK184" s="136">
        <f>ROUND(L184*K184,2)</f>
        <v>274</v>
      </c>
      <c r="BL184" s="10" t="s">
        <v>192</v>
      </c>
      <c r="BM184" s="10" t="s">
        <v>767</v>
      </c>
    </row>
    <row r="185" spans="2:63" s="116" customFormat="1" ht="29.85" customHeight="1">
      <c r="B185" s="117"/>
      <c r="D185" s="126" t="s">
        <v>708</v>
      </c>
      <c r="E185" s="126"/>
      <c r="F185" s="126"/>
      <c r="G185" s="126"/>
      <c r="H185" s="126"/>
      <c r="I185" s="126"/>
      <c r="J185" s="126"/>
      <c r="K185" s="126"/>
      <c r="L185" s="126"/>
      <c r="M185" s="126"/>
      <c r="N185" s="403">
        <f>BK185</f>
        <v>2011.16</v>
      </c>
      <c r="O185" s="403"/>
      <c r="P185" s="403"/>
      <c r="Q185" s="403"/>
      <c r="R185" s="119"/>
      <c r="T185" s="120"/>
      <c r="W185" s="121">
        <f>SUM(W186:W192)</f>
        <v>2.2359400000000003</v>
      </c>
      <c r="Y185" s="121">
        <f>SUM(Y186:Y192)</f>
        <v>0.00588</v>
      </c>
      <c r="AA185" s="122">
        <f>SUM(AA186:AA192)</f>
        <v>0</v>
      </c>
      <c r="AR185" s="123" t="s">
        <v>139</v>
      </c>
      <c r="AT185" s="124" t="s">
        <v>71</v>
      </c>
      <c r="AU185" s="124" t="s">
        <v>78</v>
      </c>
      <c r="AY185" s="123" t="s">
        <v>133</v>
      </c>
      <c r="BK185" s="125">
        <f>SUM(BK186:BK192)</f>
        <v>2011.16</v>
      </c>
    </row>
    <row r="186" spans="2:65" s="22" customFormat="1" ht="25.5" customHeight="1">
      <c r="B186" s="127"/>
      <c r="C186" s="128" t="s">
        <v>275</v>
      </c>
      <c r="D186" s="128" t="s">
        <v>134</v>
      </c>
      <c r="E186" s="129" t="s">
        <v>768</v>
      </c>
      <c r="F186" s="398" t="s">
        <v>769</v>
      </c>
      <c r="G186" s="398"/>
      <c r="H186" s="398"/>
      <c r="I186" s="398"/>
      <c r="J186" s="130" t="s">
        <v>234</v>
      </c>
      <c r="K186" s="131">
        <v>1</v>
      </c>
      <c r="L186" s="399">
        <v>177</v>
      </c>
      <c r="M186" s="399"/>
      <c r="N186" s="399">
        <f aca="true" t="shared" si="0" ref="N186:N192">ROUND(L186*K186,2)</f>
        <v>177</v>
      </c>
      <c r="O186" s="399"/>
      <c r="P186" s="399"/>
      <c r="Q186" s="399"/>
      <c r="R186" s="132"/>
      <c r="T186" s="133"/>
      <c r="U186" s="30" t="s">
        <v>39</v>
      </c>
      <c r="V186" s="134">
        <v>0.551</v>
      </c>
      <c r="W186" s="134">
        <f aca="true" t="shared" si="1" ref="W186:W192">V186*K186</f>
        <v>0.551</v>
      </c>
      <c r="X186" s="134">
        <v>0</v>
      </c>
      <c r="Y186" s="134">
        <f aca="true" t="shared" si="2" ref="Y186:Y192">X186*K186</f>
        <v>0</v>
      </c>
      <c r="Z186" s="134">
        <v>0</v>
      </c>
      <c r="AA186" s="135">
        <f aca="true" t="shared" si="3" ref="AA186:AA192">Z186*K186</f>
        <v>0</v>
      </c>
      <c r="AR186" s="10" t="s">
        <v>192</v>
      </c>
      <c r="AT186" s="10" t="s">
        <v>134</v>
      </c>
      <c r="AU186" s="10" t="s">
        <v>139</v>
      </c>
      <c r="AY186" s="10" t="s">
        <v>133</v>
      </c>
      <c r="BE186" s="136">
        <f aca="true" t="shared" si="4" ref="BE186:BE192">IF(U186="základní",N186,0)</f>
        <v>0</v>
      </c>
      <c r="BF186" s="136">
        <f aca="true" t="shared" si="5" ref="BF186:BF192">IF(U186="snížená",N186,0)</f>
        <v>177</v>
      </c>
      <c r="BG186" s="136">
        <f aca="true" t="shared" si="6" ref="BG186:BG192">IF(U186="zákl. přenesená",N186,0)</f>
        <v>0</v>
      </c>
      <c r="BH186" s="136">
        <f aca="true" t="shared" si="7" ref="BH186:BH192">IF(U186="sníž. přenesená",N186,0)</f>
        <v>0</v>
      </c>
      <c r="BI186" s="136">
        <f aca="true" t="shared" si="8" ref="BI186:BI192">IF(U186="nulová",N186,0)</f>
        <v>0</v>
      </c>
      <c r="BJ186" s="10" t="s">
        <v>139</v>
      </c>
      <c r="BK186" s="136">
        <f aca="true" t="shared" si="9" ref="BK186:BK192">ROUND(L186*K186,2)</f>
        <v>177</v>
      </c>
      <c r="BL186" s="10" t="s">
        <v>192</v>
      </c>
      <c r="BM186" s="10" t="s">
        <v>770</v>
      </c>
    </row>
    <row r="187" spans="2:65" s="22" customFormat="1" ht="25.5" customHeight="1">
      <c r="B187" s="127"/>
      <c r="C187" s="145" t="s">
        <v>279</v>
      </c>
      <c r="D187" s="145" t="s">
        <v>175</v>
      </c>
      <c r="E187" s="146" t="s">
        <v>771</v>
      </c>
      <c r="F187" s="404" t="s">
        <v>772</v>
      </c>
      <c r="G187" s="404"/>
      <c r="H187" s="404"/>
      <c r="I187" s="404"/>
      <c r="J187" s="147" t="s">
        <v>234</v>
      </c>
      <c r="K187" s="148">
        <v>1</v>
      </c>
      <c r="L187" s="405">
        <v>1120</v>
      </c>
      <c r="M187" s="405"/>
      <c r="N187" s="405">
        <f t="shared" si="0"/>
        <v>1120</v>
      </c>
      <c r="O187" s="405"/>
      <c r="P187" s="405"/>
      <c r="Q187" s="405"/>
      <c r="R187" s="132"/>
      <c r="T187" s="133"/>
      <c r="U187" s="30" t="s">
        <v>39</v>
      </c>
      <c r="V187" s="134">
        <v>0</v>
      </c>
      <c r="W187" s="134">
        <f t="shared" si="1"/>
        <v>0</v>
      </c>
      <c r="X187" s="134">
        <v>0.0009</v>
      </c>
      <c r="Y187" s="134">
        <f t="shared" si="2"/>
        <v>0.0009</v>
      </c>
      <c r="Z187" s="134">
        <v>0</v>
      </c>
      <c r="AA187" s="135">
        <f t="shared" si="3"/>
        <v>0</v>
      </c>
      <c r="AR187" s="10" t="s">
        <v>200</v>
      </c>
      <c r="AT187" s="10" t="s">
        <v>175</v>
      </c>
      <c r="AU187" s="10" t="s">
        <v>139</v>
      </c>
      <c r="AY187" s="10" t="s">
        <v>133</v>
      </c>
      <c r="BE187" s="136">
        <f t="shared" si="4"/>
        <v>0</v>
      </c>
      <c r="BF187" s="136">
        <f t="shared" si="5"/>
        <v>1120</v>
      </c>
      <c r="BG187" s="136">
        <f t="shared" si="6"/>
        <v>0</v>
      </c>
      <c r="BH187" s="136">
        <f t="shared" si="7"/>
        <v>0</v>
      </c>
      <c r="BI187" s="136">
        <f t="shared" si="8"/>
        <v>0</v>
      </c>
      <c r="BJ187" s="10" t="s">
        <v>139</v>
      </c>
      <c r="BK187" s="136">
        <f t="shared" si="9"/>
        <v>1120</v>
      </c>
      <c r="BL187" s="10" t="s">
        <v>192</v>
      </c>
      <c r="BM187" s="10" t="s">
        <v>773</v>
      </c>
    </row>
    <row r="188" spans="2:65" s="22" customFormat="1" ht="25.5" customHeight="1">
      <c r="B188" s="127"/>
      <c r="C188" s="128" t="s">
        <v>200</v>
      </c>
      <c r="D188" s="128" t="s">
        <v>134</v>
      </c>
      <c r="E188" s="129" t="s">
        <v>774</v>
      </c>
      <c r="F188" s="398" t="s">
        <v>775</v>
      </c>
      <c r="G188" s="398"/>
      <c r="H188" s="398"/>
      <c r="I188" s="398"/>
      <c r="J188" s="130" t="s">
        <v>234</v>
      </c>
      <c r="K188" s="131">
        <v>1</v>
      </c>
      <c r="L188" s="399">
        <v>266</v>
      </c>
      <c r="M188" s="399"/>
      <c r="N188" s="399">
        <f t="shared" si="0"/>
        <v>266</v>
      </c>
      <c r="O188" s="399"/>
      <c r="P188" s="399"/>
      <c r="Q188" s="399"/>
      <c r="R188" s="132"/>
      <c r="T188" s="133"/>
      <c r="U188" s="30" t="s">
        <v>39</v>
      </c>
      <c r="V188" s="134">
        <v>0.846</v>
      </c>
      <c r="W188" s="134">
        <f t="shared" si="1"/>
        <v>0.846</v>
      </c>
      <c r="X188" s="134">
        <v>0</v>
      </c>
      <c r="Y188" s="134">
        <f t="shared" si="2"/>
        <v>0</v>
      </c>
      <c r="Z188" s="134">
        <v>0</v>
      </c>
      <c r="AA188" s="135">
        <f t="shared" si="3"/>
        <v>0</v>
      </c>
      <c r="AR188" s="10" t="s">
        <v>192</v>
      </c>
      <c r="AT188" s="10" t="s">
        <v>134</v>
      </c>
      <c r="AU188" s="10" t="s">
        <v>139</v>
      </c>
      <c r="AY188" s="10" t="s">
        <v>133</v>
      </c>
      <c r="BE188" s="136">
        <f t="shared" si="4"/>
        <v>0</v>
      </c>
      <c r="BF188" s="136">
        <f t="shared" si="5"/>
        <v>266</v>
      </c>
      <c r="BG188" s="136">
        <f t="shared" si="6"/>
        <v>0</v>
      </c>
      <c r="BH188" s="136">
        <f t="shared" si="7"/>
        <v>0</v>
      </c>
      <c r="BI188" s="136">
        <f t="shared" si="8"/>
        <v>0</v>
      </c>
      <c r="BJ188" s="10" t="s">
        <v>139</v>
      </c>
      <c r="BK188" s="136">
        <f t="shared" si="9"/>
        <v>266</v>
      </c>
      <c r="BL188" s="10" t="s">
        <v>192</v>
      </c>
      <c r="BM188" s="10" t="s">
        <v>776</v>
      </c>
    </row>
    <row r="189" spans="2:65" s="22" customFormat="1" ht="25.5" customHeight="1">
      <c r="B189" s="127"/>
      <c r="C189" s="145" t="s">
        <v>288</v>
      </c>
      <c r="D189" s="145" t="s">
        <v>175</v>
      </c>
      <c r="E189" s="146" t="s">
        <v>777</v>
      </c>
      <c r="F189" s="404" t="s">
        <v>778</v>
      </c>
      <c r="G189" s="404"/>
      <c r="H189" s="404"/>
      <c r="I189" s="404"/>
      <c r="J189" s="147" t="s">
        <v>234</v>
      </c>
      <c r="K189" s="148">
        <v>1</v>
      </c>
      <c r="L189" s="405">
        <v>53.2</v>
      </c>
      <c r="M189" s="405"/>
      <c r="N189" s="405">
        <f t="shared" si="0"/>
        <v>53.2</v>
      </c>
      <c r="O189" s="405"/>
      <c r="P189" s="405"/>
      <c r="Q189" s="405"/>
      <c r="R189" s="132"/>
      <c r="T189" s="133"/>
      <c r="U189" s="30" t="s">
        <v>39</v>
      </c>
      <c r="V189" s="134">
        <v>0</v>
      </c>
      <c r="W189" s="134">
        <f t="shared" si="1"/>
        <v>0</v>
      </c>
      <c r="X189" s="134">
        <v>6E-05</v>
      </c>
      <c r="Y189" s="134">
        <f t="shared" si="2"/>
        <v>6E-05</v>
      </c>
      <c r="Z189" s="134">
        <v>0</v>
      </c>
      <c r="AA189" s="135">
        <f t="shared" si="3"/>
        <v>0</v>
      </c>
      <c r="AR189" s="10" t="s">
        <v>200</v>
      </c>
      <c r="AT189" s="10" t="s">
        <v>175</v>
      </c>
      <c r="AU189" s="10" t="s">
        <v>139</v>
      </c>
      <c r="AY189" s="10" t="s">
        <v>133</v>
      </c>
      <c r="BE189" s="136">
        <f t="shared" si="4"/>
        <v>0</v>
      </c>
      <c r="BF189" s="136">
        <f t="shared" si="5"/>
        <v>53.2</v>
      </c>
      <c r="BG189" s="136">
        <f t="shared" si="6"/>
        <v>0</v>
      </c>
      <c r="BH189" s="136">
        <f t="shared" si="7"/>
        <v>0</v>
      </c>
      <c r="BI189" s="136">
        <f t="shared" si="8"/>
        <v>0</v>
      </c>
      <c r="BJ189" s="10" t="s">
        <v>139</v>
      </c>
      <c r="BK189" s="136">
        <f t="shared" si="9"/>
        <v>53.2</v>
      </c>
      <c r="BL189" s="10" t="s">
        <v>192</v>
      </c>
      <c r="BM189" s="10" t="s">
        <v>779</v>
      </c>
    </row>
    <row r="190" spans="2:65" s="22" customFormat="1" ht="25.5" customHeight="1">
      <c r="B190" s="127"/>
      <c r="C190" s="128" t="s">
        <v>292</v>
      </c>
      <c r="D190" s="128" t="s">
        <v>134</v>
      </c>
      <c r="E190" s="129" t="s">
        <v>780</v>
      </c>
      <c r="F190" s="398" t="s">
        <v>781</v>
      </c>
      <c r="G190" s="398"/>
      <c r="H190" s="398"/>
      <c r="I190" s="398"/>
      <c r="J190" s="130" t="s">
        <v>172</v>
      </c>
      <c r="K190" s="131">
        <v>2</v>
      </c>
      <c r="L190" s="399">
        <v>121</v>
      </c>
      <c r="M190" s="399"/>
      <c r="N190" s="399">
        <f t="shared" si="0"/>
        <v>242</v>
      </c>
      <c r="O190" s="399"/>
      <c r="P190" s="399"/>
      <c r="Q190" s="399"/>
      <c r="R190" s="132"/>
      <c r="T190" s="133"/>
      <c r="U190" s="30" t="s">
        <v>39</v>
      </c>
      <c r="V190" s="134">
        <v>0.394</v>
      </c>
      <c r="W190" s="134">
        <f t="shared" si="1"/>
        <v>0.788</v>
      </c>
      <c r="X190" s="134">
        <v>0</v>
      </c>
      <c r="Y190" s="134">
        <f t="shared" si="2"/>
        <v>0</v>
      </c>
      <c r="Z190" s="134">
        <v>0</v>
      </c>
      <c r="AA190" s="135">
        <f t="shared" si="3"/>
        <v>0</v>
      </c>
      <c r="AR190" s="10" t="s">
        <v>192</v>
      </c>
      <c r="AT190" s="10" t="s">
        <v>134</v>
      </c>
      <c r="AU190" s="10" t="s">
        <v>139</v>
      </c>
      <c r="AY190" s="10" t="s">
        <v>133</v>
      </c>
      <c r="BE190" s="136">
        <f t="shared" si="4"/>
        <v>0</v>
      </c>
      <c r="BF190" s="136">
        <f t="shared" si="5"/>
        <v>242</v>
      </c>
      <c r="BG190" s="136">
        <f t="shared" si="6"/>
        <v>0</v>
      </c>
      <c r="BH190" s="136">
        <f t="shared" si="7"/>
        <v>0</v>
      </c>
      <c r="BI190" s="136">
        <f t="shared" si="8"/>
        <v>0</v>
      </c>
      <c r="BJ190" s="10" t="s">
        <v>139</v>
      </c>
      <c r="BK190" s="136">
        <f t="shared" si="9"/>
        <v>242</v>
      </c>
      <c r="BL190" s="10" t="s">
        <v>192</v>
      </c>
      <c r="BM190" s="10" t="s">
        <v>782</v>
      </c>
    </row>
    <row r="191" spans="2:65" s="22" customFormat="1" ht="16.5" customHeight="1">
      <c r="B191" s="127"/>
      <c r="C191" s="145" t="s">
        <v>297</v>
      </c>
      <c r="D191" s="145" t="s">
        <v>175</v>
      </c>
      <c r="E191" s="146" t="s">
        <v>783</v>
      </c>
      <c r="F191" s="404" t="s">
        <v>784</v>
      </c>
      <c r="G191" s="404"/>
      <c r="H191" s="404"/>
      <c r="I191" s="404"/>
      <c r="J191" s="147" t="s">
        <v>172</v>
      </c>
      <c r="K191" s="148">
        <v>2</v>
      </c>
      <c r="L191" s="405">
        <v>67</v>
      </c>
      <c r="M191" s="405"/>
      <c r="N191" s="405">
        <f t="shared" si="0"/>
        <v>134</v>
      </c>
      <c r="O191" s="405"/>
      <c r="P191" s="405"/>
      <c r="Q191" s="405"/>
      <c r="R191" s="132"/>
      <c r="T191" s="133"/>
      <c r="U191" s="30" t="s">
        <v>39</v>
      </c>
      <c r="V191" s="134">
        <v>0</v>
      </c>
      <c r="W191" s="134">
        <f t="shared" si="1"/>
        <v>0</v>
      </c>
      <c r="X191" s="134">
        <v>0.00246</v>
      </c>
      <c r="Y191" s="134">
        <f t="shared" si="2"/>
        <v>0.00492</v>
      </c>
      <c r="Z191" s="134">
        <v>0</v>
      </c>
      <c r="AA191" s="135">
        <f t="shared" si="3"/>
        <v>0</v>
      </c>
      <c r="AR191" s="10" t="s">
        <v>200</v>
      </c>
      <c r="AT191" s="10" t="s">
        <v>175</v>
      </c>
      <c r="AU191" s="10" t="s">
        <v>139</v>
      </c>
      <c r="AY191" s="10" t="s">
        <v>133</v>
      </c>
      <c r="BE191" s="136">
        <f t="shared" si="4"/>
        <v>0</v>
      </c>
      <c r="BF191" s="136">
        <f t="shared" si="5"/>
        <v>134</v>
      </c>
      <c r="BG191" s="136">
        <f t="shared" si="6"/>
        <v>0</v>
      </c>
      <c r="BH191" s="136">
        <f t="shared" si="7"/>
        <v>0</v>
      </c>
      <c r="BI191" s="136">
        <f t="shared" si="8"/>
        <v>0</v>
      </c>
      <c r="BJ191" s="10" t="s">
        <v>139</v>
      </c>
      <c r="BK191" s="136">
        <f t="shared" si="9"/>
        <v>134</v>
      </c>
      <c r="BL191" s="10" t="s">
        <v>192</v>
      </c>
      <c r="BM191" s="10" t="s">
        <v>785</v>
      </c>
    </row>
    <row r="192" spans="2:65" s="22" customFormat="1" ht="25.5" customHeight="1">
      <c r="B192" s="127"/>
      <c r="C192" s="128" t="s">
        <v>314</v>
      </c>
      <c r="D192" s="128" t="s">
        <v>134</v>
      </c>
      <c r="E192" s="129" t="s">
        <v>786</v>
      </c>
      <c r="F192" s="398" t="s">
        <v>787</v>
      </c>
      <c r="G192" s="398"/>
      <c r="H192" s="398"/>
      <c r="I192" s="398"/>
      <c r="J192" s="130" t="s">
        <v>183</v>
      </c>
      <c r="K192" s="131">
        <v>0.006</v>
      </c>
      <c r="L192" s="399">
        <v>3160</v>
      </c>
      <c r="M192" s="399"/>
      <c r="N192" s="399">
        <f t="shared" si="0"/>
        <v>18.96</v>
      </c>
      <c r="O192" s="399"/>
      <c r="P192" s="399"/>
      <c r="Q192" s="399"/>
      <c r="R192" s="132"/>
      <c r="T192" s="133"/>
      <c r="U192" s="30" t="s">
        <v>39</v>
      </c>
      <c r="V192" s="134">
        <v>8.49</v>
      </c>
      <c r="W192" s="134">
        <f t="shared" si="1"/>
        <v>0.05094</v>
      </c>
      <c r="X192" s="134">
        <v>0</v>
      </c>
      <c r="Y192" s="134">
        <f t="shared" si="2"/>
        <v>0</v>
      </c>
      <c r="Z192" s="134">
        <v>0</v>
      </c>
      <c r="AA192" s="135">
        <f t="shared" si="3"/>
        <v>0</v>
      </c>
      <c r="AR192" s="10" t="s">
        <v>192</v>
      </c>
      <c r="AT192" s="10" t="s">
        <v>134</v>
      </c>
      <c r="AU192" s="10" t="s">
        <v>139</v>
      </c>
      <c r="AY192" s="10" t="s">
        <v>133</v>
      </c>
      <c r="BE192" s="136">
        <f t="shared" si="4"/>
        <v>0</v>
      </c>
      <c r="BF192" s="136">
        <f t="shared" si="5"/>
        <v>18.96</v>
      </c>
      <c r="BG192" s="136">
        <f t="shared" si="6"/>
        <v>0</v>
      </c>
      <c r="BH192" s="136">
        <f t="shared" si="7"/>
        <v>0</v>
      </c>
      <c r="BI192" s="136">
        <f t="shared" si="8"/>
        <v>0</v>
      </c>
      <c r="BJ192" s="10" t="s">
        <v>139</v>
      </c>
      <c r="BK192" s="136">
        <f t="shared" si="9"/>
        <v>18.96</v>
      </c>
      <c r="BL192" s="10" t="s">
        <v>192</v>
      </c>
      <c r="BM192" s="10" t="s">
        <v>788</v>
      </c>
    </row>
    <row r="193" spans="2:63" s="116" customFormat="1" ht="29.85" customHeight="1">
      <c r="B193" s="117"/>
      <c r="D193" s="126" t="s">
        <v>497</v>
      </c>
      <c r="E193" s="126"/>
      <c r="F193" s="126"/>
      <c r="G193" s="126"/>
      <c r="H193" s="126"/>
      <c r="I193" s="126"/>
      <c r="J193" s="126"/>
      <c r="K193" s="126"/>
      <c r="L193" s="126"/>
      <c r="M193" s="126"/>
      <c r="N193" s="403">
        <f>BK193</f>
        <v>12423.44</v>
      </c>
      <c r="O193" s="403"/>
      <c r="P193" s="403"/>
      <c r="Q193" s="403"/>
      <c r="R193" s="119"/>
      <c r="T193" s="120"/>
      <c r="W193" s="121">
        <f>SUM(W194:W201)</f>
        <v>17.249800000000004</v>
      </c>
      <c r="Y193" s="121">
        <f>SUM(Y194:Y201)</f>
        <v>0.379924</v>
      </c>
      <c r="AA193" s="122">
        <f>SUM(AA194:AA201)</f>
        <v>0</v>
      </c>
      <c r="AR193" s="123" t="s">
        <v>139</v>
      </c>
      <c r="AT193" s="124" t="s">
        <v>71</v>
      </c>
      <c r="AU193" s="124" t="s">
        <v>78</v>
      </c>
      <c r="AY193" s="123" t="s">
        <v>133</v>
      </c>
      <c r="BK193" s="125">
        <f>SUM(BK194:BK201)</f>
        <v>12423.44</v>
      </c>
    </row>
    <row r="194" spans="2:65" s="22" customFormat="1" ht="38.25" customHeight="1">
      <c r="B194" s="127"/>
      <c r="C194" s="128" t="s">
        <v>219</v>
      </c>
      <c r="D194" s="128" t="s">
        <v>134</v>
      </c>
      <c r="E194" s="129" t="s">
        <v>789</v>
      </c>
      <c r="F194" s="398" t="s">
        <v>790</v>
      </c>
      <c r="G194" s="398"/>
      <c r="H194" s="398"/>
      <c r="I194" s="398"/>
      <c r="J194" s="130" t="s">
        <v>137</v>
      </c>
      <c r="K194" s="131">
        <v>33.6</v>
      </c>
      <c r="L194" s="399">
        <v>327</v>
      </c>
      <c r="M194" s="399"/>
      <c r="N194" s="399">
        <f>ROUND(L194*K194,2)</f>
        <v>10987.2</v>
      </c>
      <c r="O194" s="399"/>
      <c r="P194" s="399"/>
      <c r="Q194" s="399"/>
      <c r="R194" s="132"/>
      <c r="T194" s="133"/>
      <c r="U194" s="30" t="s">
        <v>39</v>
      </c>
      <c r="V194" s="134">
        <v>0.459</v>
      </c>
      <c r="W194" s="134">
        <f>V194*K194</f>
        <v>15.422400000000001</v>
      </c>
      <c r="X194" s="134">
        <v>0.01119</v>
      </c>
      <c r="Y194" s="134">
        <f>X194*K194</f>
        <v>0.37598400000000004</v>
      </c>
      <c r="Z194" s="134">
        <v>0</v>
      </c>
      <c r="AA194" s="135">
        <f>Z194*K194</f>
        <v>0</v>
      </c>
      <c r="AR194" s="10" t="s">
        <v>192</v>
      </c>
      <c r="AT194" s="10" t="s">
        <v>134</v>
      </c>
      <c r="AU194" s="10" t="s">
        <v>139</v>
      </c>
      <c r="AY194" s="10" t="s">
        <v>133</v>
      </c>
      <c r="BE194" s="136">
        <f>IF(U194="základní",N194,0)</f>
        <v>0</v>
      </c>
      <c r="BF194" s="136">
        <f>IF(U194="snížená",N194,0)</f>
        <v>10987.2</v>
      </c>
      <c r="BG194" s="136">
        <f>IF(U194="zákl. přenesená",N194,0)</f>
        <v>0</v>
      </c>
      <c r="BH194" s="136">
        <f>IF(U194="sníž. přenesená",N194,0)</f>
        <v>0</v>
      </c>
      <c r="BI194" s="136">
        <f>IF(U194="nulová",N194,0)</f>
        <v>0</v>
      </c>
      <c r="BJ194" s="10" t="s">
        <v>139</v>
      </c>
      <c r="BK194" s="136">
        <f>ROUND(L194*K194,2)</f>
        <v>10987.2</v>
      </c>
      <c r="BL194" s="10" t="s">
        <v>192</v>
      </c>
      <c r="BM194" s="10" t="s">
        <v>791</v>
      </c>
    </row>
    <row r="195" spans="2:51" s="138" customFormat="1" ht="16.5" customHeight="1">
      <c r="B195" s="139"/>
      <c r="E195" s="140"/>
      <c r="F195" s="397" t="s">
        <v>724</v>
      </c>
      <c r="G195" s="397"/>
      <c r="H195" s="397"/>
      <c r="I195" s="397"/>
      <c r="K195" s="141">
        <v>16</v>
      </c>
      <c r="R195" s="142"/>
      <c r="T195" s="143"/>
      <c r="AA195" s="144"/>
      <c r="AT195" s="140" t="s">
        <v>144</v>
      </c>
      <c r="AU195" s="140" t="s">
        <v>139</v>
      </c>
      <c r="AV195" s="138" t="s">
        <v>139</v>
      </c>
      <c r="AW195" s="138" t="s">
        <v>30</v>
      </c>
      <c r="AX195" s="138" t="s">
        <v>72</v>
      </c>
      <c r="AY195" s="140" t="s">
        <v>133</v>
      </c>
    </row>
    <row r="196" spans="2:51" s="138" customFormat="1" ht="16.5" customHeight="1">
      <c r="B196" s="139"/>
      <c r="E196" s="140"/>
      <c r="F196" s="400" t="s">
        <v>725</v>
      </c>
      <c r="G196" s="400"/>
      <c r="H196" s="400"/>
      <c r="I196" s="400"/>
      <c r="K196" s="141">
        <v>17.6</v>
      </c>
      <c r="R196" s="142"/>
      <c r="T196" s="143"/>
      <c r="AA196" s="144"/>
      <c r="AT196" s="140" t="s">
        <v>144</v>
      </c>
      <c r="AU196" s="140" t="s">
        <v>139</v>
      </c>
      <c r="AV196" s="138" t="s">
        <v>139</v>
      </c>
      <c r="AW196" s="138" t="s">
        <v>30</v>
      </c>
      <c r="AX196" s="138" t="s">
        <v>72</v>
      </c>
      <c r="AY196" s="140" t="s">
        <v>133</v>
      </c>
    </row>
    <row r="197" spans="2:51" s="149" customFormat="1" ht="16.5" customHeight="1">
      <c r="B197" s="150"/>
      <c r="E197" s="151"/>
      <c r="F197" s="401" t="s">
        <v>196</v>
      </c>
      <c r="G197" s="401"/>
      <c r="H197" s="401"/>
      <c r="I197" s="401"/>
      <c r="K197" s="152">
        <v>33.6</v>
      </c>
      <c r="R197" s="153"/>
      <c r="T197" s="154"/>
      <c r="AA197" s="155"/>
      <c r="AT197" s="151" t="s">
        <v>144</v>
      </c>
      <c r="AU197" s="151" t="s">
        <v>139</v>
      </c>
      <c r="AV197" s="149" t="s">
        <v>138</v>
      </c>
      <c r="AW197" s="149" t="s">
        <v>30</v>
      </c>
      <c r="AX197" s="149" t="s">
        <v>78</v>
      </c>
      <c r="AY197" s="151" t="s">
        <v>133</v>
      </c>
    </row>
    <row r="198" spans="2:65" s="22" customFormat="1" ht="25.5" customHeight="1">
      <c r="B198" s="127"/>
      <c r="C198" s="128" t="s">
        <v>223</v>
      </c>
      <c r="D198" s="128" t="s">
        <v>134</v>
      </c>
      <c r="E198" s="129" t="s">
        <v>611</v>
      </c>
      <c r="F198" s="398" t="s">
        <v>612</v>
      </c>
      <c r="G198" s="398"/>
      <c r="H198" s="398"/>
      <c r="I198" s="398"/>
      <c r="J198" s="130" t="s">
        <v>137</v>
      </c>
      <c r="K198" s="131">
        <v>33.6</v>
      </c>
      <c r="L198" s="399">
        <v>22.4</v>
      </c>
      <c r="M198" s="399"/>
      <c r="N198" s="399">
        <f>ROUND(L198*K198,2)</f>
        <v>752.64</v>
      </c>
      <c r="O198" s="399"/>
      <c r="P198" s="399"/>
      <c r="Q198" s="399"/>
      <c r="R198" s="132"/>
      <c r="T198" s="133"/>
      <c r="U198" s="30" t="s">
        <v>39</v>
      </c>
      <c r="V198" s="134">
        <v>0.032</v>
      </c>
      <c r="W198" s="134">
        <f>V198*K198</f>
        <v>1.0752000000000002</v>
      </c>
      <c r="X198" s="134">
        <v>0.0001</v>
      </c>
      <c r="Y198" s="134">
        <f>X198*K198</f>
        <v>0.00336</v>
      </c>
      <c r="Z198" s="134">
        <v>0</v>
      </c>
      <c r="AA198" s="135">
        <f>Z198*K198</f>
        <v>0</v>
      </c>
      <c r="AR198" s="10" t="s">
        <v>192</v>
      </c>
      <c r="AT198" s="10" t="s">
        <v>134</v>
      </c>
      <c r="AU198" s="10" t="s">
        <v>139</v>
      </c>
      <c r="AY198" s="10" t="s">
        <v>133</v>
      </c>
      <c r="BE198" s="136">
        <f>IF(U198="základní",N198,0)</f>
        <v>0</v>
      </c>
      <c r="BF198" s="136">
        <f>IF(U198="snížená",N198,0)</f>
        <v>752.64</v>
      </c>
      <c r="BG198" s="136">
        <f>IF(U198="zákl. přenesená",N198,0)</f>
        <v>0</v>
      </c>
      <c r="BH198" s="136">
        <f>IF(U198="sníž. přenesená",N198,0)</f>
        <v>0</v>
      </c>
      <c r="BI198" s="136">
        <f>IF(U198="nulová",N198,0)</f>
        <v>0</v>
      </c>
      <c r="BJ198" s="10" t="s">
        <v>139</v>
      </c>
      <c r="BK198" s="136">
        <f>ROUND(L198*K198,2)</f>
        <v>752.64</v>
      </c>
      <c r="BL198" s="10" t="s">
        <v>192</v>
      </c>
      <c r="BM198" s="10" t="s">
        <v>792</v>
      </c>
    </row>
    <row r="199" spans="2:65" s="22" customFormat="1" ht="25.5" customHeight="1">
      <c r="B199" s="127"/>
      <c r="C199" s="128" t="s">
        <v>654</v>
      </c>
      <c r="D199" s="128" t="s">
        <v>134</v>
      </c>
      <c r="E199" s="129" t="s">
        <v>635</v>
      </c>
      <c r="F199" s="398" t="s">
        <v>636</v>
      </c>
      <c r="G199" s="398"/>
      <c r="H199" s="398"/>
      <c r="I199" s="398"/>
      <c r="J199" s="130" t="s">
        <v>234</v>
      </c>
      <c r="K199" s="131">
        <v>1</v>
      </c>
      <c r="L199" s="399">
        <v>122</v>
      </c>
      <c r="M199" s="399"/>
      <c r="N199" s="399">
        <f>ROUND(L199*K199,2)</f>
        <v>122</v>
      </c>
      <c r="O199" s="399"/>
      <c r="P199" s="399"/>
      <c r="Q199" s="399"/>
      <c r="R199" s="132"/>
      <c r="T199" s="133"/>
      <c r="U199" s="30" t="s">
        <v>39</v>
      </c>
      <c r="V199" s="134">
        <v>0.3</v>
      </c>
      <c r="W199" s="134">
        <f>V199*K199</f>
        <v>0.3</v>
      </c>
      <c r="X199" s="134">
        <v>3E-05</v>
      </c>
      <c r="Y199" s="134">
        <f>X199*K199</f>
        <v>3E-05</v>
      </c>
      <c r="Z199" s="134">
        <v>0</v>
      </c>
      <c r="AA199" s="135">
        <f>Z199*K199</f>
        <v>0</v>
      </c>
      <c r="AR199" s="10" t="s">
        <v>192</v>
      </c>
      <c r="AT199" s="10" t="s">
        <v>134</v>
      </c>
      <c r="AU199" s="10" t="s">
        <v>139</v>
      </c>
      <c r="AY199" s="10" t="s">
        <v>133</v>
      </c>
      <c r="BE199" s="136">
        <f>IF(U199="základní",N199,0)</f>
        <v>0</v>
      </c>
      <c r="BF199" s="136">
        <f>IF(U199="snížená",N199,0)</f>
        <v>122</v>
      </c>
      <c r="BG199" s="136">
        <f>IF(U199="zákl. přenesená",N199,0)</f>
        <v>0</v>
      </c>
      <c r="BH199" s="136">
        <f>IF(U199="sníž. přenesená",N199,0)</f>
        <v>0</v>
      </c>
      <c r="BI199" s="136">
        <f>IF(U199="nulová",N199,0)</f>
        <v>0</v>
      </c>
      <c r="BJ199" s="10" t="s">
        <v>139</v>
      </c>
      <c r="BK199" s="136">
        <f>ROUND(L199*K199,2)</f>
        <v>122</v>
      </c>
      <c r="BL199" s="10" t="s">
        <v>192</v>
      </c>
      <c r="BM199" s="10" t="s">
        <v>793</v>
      </c>
    </row>
    <row r="200" spans="2:65" s="22" customFormat="1" ht="16.5" customHeight="1">
      <c r="B200" s="127"/>
      <c r="C200" s="145" t="s">
        <v>656</v>
      </c>
      <c r="D200" s="145" t="s">
        <v>175</v>
      </c>
      <c r="E200" s="146" t="s">
        <v>639</v>
      </c>
      <c r="F200" s="404" t="s">
        <v>640</v>
      </c>
      <c r="G200" s="404"/>
      <c r="H200" s="404"/>
      <c r="I200" s="404"/>
      <c r="J200" s="147" t="s">
        <v>234</v>
      </c>
      <c r="K200" s="148">
        <v>1</v>
      </c>
      <c r="L200" s="405">
        <v>155</v>
      </c>
      <c r="M200" s="405"/>
      <c r="N200" s="405">
        <f>ROUND(L200*K200,2)</f>
        <v>155</v>
      </c>
      <c r="O200" s="405"/>
      <c r="P200" s="405"/>
      <c r="Q200" s="405"/>
      <c r="R200" s="132"/>
      <c r="T200" s="133"/>
      <c r="U200" s="30" t="s">
        <v>39</v>
      </c>
      <c r="V200" s="134">
        <v>0</v>
      </c>
      <c r="W200" s="134">
        <f>V200*K200</f>
        <v>0</v>
      </c>
      <c r="X200" s="134">
        <v>0.00055</v>
      </c>
      <c r="Y200" s="134">
        <f>X200*K200</f>
        <v>0.00055</v>
      </c>
      <c r="Z200" s="134">
        <v>0</v>
      </c>
      <c r="AA200" s="135">
        <f>Z200*K200</f>
        <v>0</v>
      </c>
      <c r="AR200" s="10" t="s">
        <v>200</v>
      </c>
      <c r="AT200" s="10" t="s">
        <v>175</v>
      </c>
      <c r="AU200" s="10" t="s">
        <v>139</v>
      </c>
      <c r="AY200" s="10" t="s">
        <v>133</v>
      </c>
      <c r="BE200" s="136">
        <f>IF(U200="základní",N200,0)</f>
        <v>0</v>
      </c>
      <c r="BF200" s="136">
        <f>IF(U200="snížená",N200,0)</f>
        <v>155</v>
      </c>
      <c r="BG200" s="136">
        <f>IF(U200="zákl. přenesená",N200,0)</f>
        <v>0</v>
      </c>
      <c r="BH200" s="136">
        <f>IF(U200="sníž. přenesená",N200,0)</f>
        <v>0</v>
      </c>
      <c r="BI200" s="136">
        <f>IF(U200="nulová",N200,0)</f>
        <v>0</v>
      </c>
      <c r="BJ200" s="10" t="s">
        <v>139</v>
      </c>
      <c r="BK200" s="136">
        <f>ROUND(L200*K200,2)</f>
        <v>155</v>
      </c>
      <c r="BL200" s="10" t="s">
        <v>192</v>
      </c>
      <c r="BM200" s="10" t="s">
        <v>794</v>
      </c>
    </row>
    <row r="201" spans="2:65" s="22" customFormat="1" ht="25.5" customHeight="1">
      <c r="B201" s="127"/>
      <c r="C201" s="128" t="s">
        <v>227</v>
      </c>
      <c r="D201" s="128" t="s">
        <v>134</v>
      </c>
      <c r="E201" s="129" t="s">
        <v>643</v>
      </c>
      <c r="F201" s="398" t="s">
        <v>644</v>
      </c>
      <c r="G201" s="398"/>
      <c r="H201" s="398"/>
      <c r="I201" s="398"/>
      <c r="J201" s="130" t="s">
        <v>183</v>
      </c>
      <c r="K201" s="131">
        <v>0.38</v>
      </c>
      <c r="L201" s="399">
        <v>1070</v>
      </c>
      <c r="M201" s="399"/>
      <c r="N201" s="399">
        <f>ROUND(L201*K201,2)</f>
        <v>406.6</v>
      </c>
      <c r="O201" s="399"/>
      <c r="P201" s="399"/>
      <c r="Q201" s="399"/>
      <c r="R201" s="132"/>
      <c r="T201" s="133"/>
      <c r="U201" s="30" t="s">
        <v>39</v>
      </c>
      <c r="V201" s="134">
        <v>1.19</v>
      </c>
      <c r="W201" s="134">
        <f>V201*K201</f>
        <v>0.4522</v>
      </c>
      <c r="X201" s="134">
        <v>0</v>
      </c>
      <c r="Y201" s="134">
        <f>X201*K201</f>
        <v>0</v>
      </c>
      <c r="Z201" s="134">
        <v>0</v>
      </c>
      <c r="AA201" s="135">
        <f>Z201*K201</f>
        <v>0</v>
      </c>
      <c r="AR201" s="10" t="s">
        <v>192</v>
      </c>
      <c r="AT201" s="10" t="s">
        <v>134</v>
      </c>
      <c r="AU201" s="10" t="s">
        <v>139</v>
      </c>
      <c r="AY201" s="10" t="s">
        <v>133</v>
      </c>
      <c r="BE201" s="136">
        <f>IF(U201="základní",N201,0)</f>
        <v>0</v>
      </c>
      <c r="BF201" s="136">
        <f>IF(U201="snížená",N201,0)</f>
        <v>406.6</v>
      </c>
      <c r="BG201" s="136">
        <f>IF(U201="zákl. přenesená",N201,0)</f>
        <v>0</v>
      </c>
      <c r="BH201" s="136">
        <f>IF(U201="sníž. přenesená",N201,0)</f>
        <v>0</v>
      </c>
      <c r="BI201" s="136">
        <f>IF(U201="nulová",N201,0)</f>
        <v>0</v>
      </c>
      <c r="BJ201" s="10" t="s">
        <v>139</v>
      </c>
      <c r="BK201" s="136">
        <f>ROUND(L201*K201,2)</f>
        <v>406.6</v>
      </c>
      <c r="BL201" s="10" t="s">
        <v>192</v>
      </c>
      <c r="BM201" s="10" t="s">
        <v>795</v>
      </c>
    </row>
    <row r="202" spans="2:63" s="116" customFormat="1" ht="29.85" customHeight="1">
      <c r="B202" s="117"/>
      <c r="D202" s="126" t="s">
        <v>709</v>
      </c>
      <c r="E202" s="126"/>
      <c r="F202" s="126"/>
      <c r="G202" s="126"/>
      <c r="H202" s="126"/>
      <c r="I202" s="126"/>
      <c r="J202" s="126"/>
      <c r="K202" s="126"/>
      <c r="L202" s="126"/>
      <c r="M202" s="126"/>
      <c r="N202" s="403">
        <f>BK202</f>
        <v>4359.78</v>
      </c>
      <c r="O202" s="403"/>
      <c r="P202" s="403"/>
      <c r="Q202" s="403"/>
      <c r="R202" s="119"/>
      <c r="T202" s="120"/>
      <c r="W202" s="121">
        <f>SUM(W203:W209)</f>
        <v>0.621356</v>
      </c>
      <c r="Y202" s="121">
        <f>SUM(Y203:Y209)</f>
        <v>0.00196</v>
      </c>
      <c r="AA202" s="122">
        <f>SUM(AA203:AA209)</f>
        <v>0</v>
      </c>
      <c r="AR202" s="123" t="s">
        <v>139</v>
      </c>
      <c r="AT202" s="124" t="s">
        <v>71</v>
      </c>
      <c r="AU202" s="124" t="s">
        <v>78</v>
      </c>
      <c r="AY202" s="123" t="s">
        <v>133</v>
      </c>
      <c r="BK202" s="125">
        <f>SUM(BK203:BK209)</f>
        <v>4359.78</v>
      </c>
    </row>
    <row r="203" spans="2:65" s="22" customFormat="1" ht="25.5" customHeight="1">
      <c r="B203" s="127"/>
      <c r="C203" s="128" t="s">
        <v>470</v>
      </c>
      <c r="D203" s="128" t="s">
        <v>134</v>
      </c>
      <c r="E203" s="129" t="s">
        <v>796</v>
      </c>
      <c r="F203" s="398" t="s">
        <v>797</v>
      </c>
      <c r="G203" s="398"/>
      <c r="H203" s="398"/>
      <c r="I203" s="398"/>
      <c r="J203" s="130" t="s">
        <v>234</v>
      </c>
      <c r="K203" s="131">
        <v>1</v>
      </c>
      <c r="L203" s="399">
        <v>130</v>
      </c>
      <c r="M203" s="399"/>
      <c r="N203" s="399">
        <f>ROUND(L203*K203,2)</f>
        <v>130</v>
      </c>
      <c r="O203" s="399"/>
      <c r="P203" s="399"/>
      <c r="Q203" s="399"/>
      <c r="R203" s="132"/>
      <c r="T203" s="133"/>
      <c r="U203" s="30" t="s">
        <v>39</v>
      </c>
      <c r="V203" s="134">
        <v>0.288</v>
      </c>
      <c r="W203" s="134">
        <f>V203*K203</f>
        <v>0.288</v>
      </c>
      <c r="X203" s="134">
        <v>0</v>
      </c>
      <c r="Y203" s="134">
        <f>X203*K203</f>
        <v>0</v>
      </c>
      <c r="Z203" s="134">
        <v>0</v>
      </c>
      <c r="AA203" s="135">
        <f>Z203*K203</f>
        <v>0</v>
      </c>
      <c r="AR203" s="10" t="s">
        <v>192</v>
      </c>
      <c r="AT203" s="10" t="s">
        <v>134</v>
      </c>
      <c r="AU203" s="10" t="s">
        <v>139</v>
      </c>
      <c r="AY203" s="10" t="s">
        <v>133</v>
      </c>
      <c r="BE203" s="136">
        <f>IF(U203="základní",N203,0)</f>
        <v>0</v>
      </c>
      <c r="BF203" s="136">
        <f>IF(U203="snížená",N203,0)</f>
        <v>130</v>
      </c>
      <c r="BG203" s="136">
        <f>IF(U203="zákl. přenesená",N203,0)</f>
        <v>0</v>
      </c>
      <c r="BH203" s="136">
        <f>IF(U203="sníž. přenesená",N203,0)</f>
        <v>0</v>
      </c>
      <c r="BI203" s="136">
        <f>IF(U203="nulová",N203,0)</f>
        <v>0</v>
      </c>
      <c r="BJ203" s="10" t="s">
        <v>139</v>
      </c>
      <c r="BK203" s="136">
        <f>ROUND(L203*K203,2)</f>
        <v>130</v>
      </c>
      <c r="BL203" s="10" t="s">
        <v>192</v>
      </c>
      <c r="BM203" s="10" t="s">
        <v>798</v>
      </c>
    </row>
    <row r="204" spans="2:65" s="22" customFormat="1" ht="16.5" customHeight="1">
      <c r="B204" s="127"/>
      <c r="C204" s="145" t="s">
        <v>472</v>
      </c>
      <c r="D204" s="145" t="s">
        <v>175</v>
      </c>
      <c r="E204" s="146" t="s">
        <v>799</v>
      </c>
      <c r="F204" s="404" t="s">
        <v>800</v>
      </c>
      <c r="G204" s="404"/>
      <c r="H204" s="404"/>
      <c r="I204" s="404"/>
      <c r="J204" s="147" t="s">
        <v>234</v>
      </c>
      <c r="K204" s="148">
        <v>1</v>
      </c>
      <c r="L204" s="405">
        <v>2110</v>
      </c>
      <c r="M204" s="405"/>
      <c r="N204" s="405">
        <f>ROUND(L204*K204,2)</f>
        <v>2110</v>
      </c>
      <c r="O204" s="405"/>
      <c r="P204" s="405"/>
      <c r="Q204" s="405"/>
      <c r="R204" s="132"/>
      <c r="T204" s="133"/>
      <c r="U204" s="30" t="s">
        <v>39</v>
      </c>
      <c r="V204" s="134">
        <v>0</v>
      </c>
      <c r="W204" s="134">
        <f>V204*K204</f>
        <v>0</v>
      </c>
      <c r="X204" s="134">
        <v>0.00046</v>
      </c>
      <c r="Y204" s="134">
        <f>X204*K204</f>
        <v>0.00046</v>
      </c>
      <c r="Z204" s="134">
        <v>0</v>
      </c>
      <c r="AA204" s="135">
        <f>Z204*K204</f>
        <v>0</v>
      </c>
      <c r="AR204" s="10" t="s">
        <v>200</v>
      </c>
      <c r="AT204" s="10" t="s">
        <v>175</v>
      </c>
      <c r="AU204" s="10" t="s">
        <v>139</v>
      </c>
      <c r="AY204" s="10" t="s">
        <v>133</v>
      </c>
      <c r="BE204" s="136">
        <f>IF(U204="základní",N204,0)</f>
        <v>0</v>
      </c>
      <c r="BF204" s="136">
        <f>IF(U204="snížená",N204,0)</f>
        <v>2110</v>
      </c>
      <c r="BG204" s="136">
        <f>IF(U204="zákl. přenesená",N204,0)</f>
        <v>0</v>
      </c>
      <c r="BH204" s="136">
        <f>IF(U204="sníž. přenesená",N204,0)</f>
        <v>0</v>
      </c>
      <c r="BI204" s="136">
        <f>IF(U204="nulová",N204,0)</f>
        <v>0</v>
      </c>
      <c r="BJ204" s="10" t="s">
        <v>139</v>
      </c>
      <c r="BK204" s="136">
        <f>ROUND(L204*K204,2)</f>
        <v>2110</v>
      </c>
      <c r="BL204" s="10" t="s">
        <v>192</v>
      </c>
      <c r="BM204" s="10" t="s">
        <v>801</v>
      </c>
    </row>
    <row r="205" spans="2:65" s="22" customFormat="1" ht="25.5" customHeight="1">
      <c r="B205" s="127"/>
      <c r="C205" s="128" t="s">
        <v>301</v>
      </c>
      <c r="D205" s="128" t="s">
        <v>134</v>
      </c>
      <c r="E205" s="129" t="s">
        <v>802</v>
      </c>
      <c r="F205" s="398" t="s">
        <v>803</v>
      </c>
      <c r="G205" s="398"/>
      <c r="H205" s="398"/>
      <c r="I205" s="398"/>
      <c r="J205" s="130" t="s">
        <v>234</v>
      </c>
      <c r="K205" s="131">
        <v>1</v>
      </c>
      <c r="L205" s="399">
        <v>148</v>
      </c>
      <c r="M205" s="399"/>
      <c r="N205" s="399">
        <f>ROUND(L205*K205,2)</f>
        <v>148</v>
      </c>
      <c r="O205" s="399"/>
      <c r="P205" s="399"/>
      <c r="Q205" s="399"/>
      <c r="R205" s="132"/>
      <c r="T205" s="133"/>
      <c r="U205" s="30" t="s">
        <v>39</v>
      </c>
      <c r="V205" s="134">
        <v>0.329</v>
      </c>
      <c r="W205" s="134">
        <f>V205*K205</f>
        <v>0.329</v>
      </c>
      <c r="X205" s="134">
        <v>0</v>
      </c>
      <c r="Y205" s="134">
        <f>X205*K205</f>
        <v>0</v>
      </c>
      <c r="Z205" s="134">
        <v>0</v>
      </c>
      <c r="AA205" s="135">
        <f>Z205*K205</f>
        <v>0</v>
      </c>
      <c r="AR205" s="10" t="s">
        <v>192</v>
      </c>
      <c r="AT205" s="10" t="s">
        <v>134</v>
      </c>
      <c r="AU205" s="10" t="s">
        <v>139</v>
      </c>
      <c r="AY205" s="10" t="s">
        <v>133</v>
      </c>
      <c r="BE205" s="136">
        <f>IF(U205="základní",N205,0)</f>
        <v>0</v>
      </c>
      <c r="BF205" s="136">
        <f>IF(U205="snížená",N205,0)</f>
        <v>148</v>
      </c>
      <c r="BG205" s="136">
        <f>IF(U205="zákl. přenesená",N205,0)</f>
        <v>0</v>
      </c>
      <c r="BH205" s="136">
        <f>IF(U205="sníž. přenesená",N205,0)</f>
        <v>0</v>
      </c>
      <c r="BI205" s="136">
        <f>IF(U205="nulová",N205,0)</f>
        <v>0</v>
      </c>
      <c r="BJ205" s="10" t="s">
        <v>139</v>
      </c>
      <c r="BK205" s="136">
        <f>ROUND(L205*K205,2)</f>
        <v>148</v>
      </c>
      <c r="BL205" s="10" t="s">
        <v>192</v>
      </c>
      <c r="BM205" s="10" t="s">
        <v>804</v>
      </c>
    </row>
    <row r="206" spans="2:47" s="22" customFormat="1" ht="16.5" customHeight="1">
      <c r="B206" s="23"/>
      <c r="F206" s="406" t="s">
        <v>805</v>
      </c>
      <c r="G206" s="406"/>
      <c r="H206" s="406"/>
      <c r="I206" s="406"/>
      <c r="R206" s="24"/>
      <c r="T206" s="137"/>
      <c r="AA206" s="59"/>
      <c r="AT206" s="10" t="s">
        <v>142</v>
      </c>
      <c r="AU206" s="10" t="s">
        <v>139</v>
      </c>
    </row>
    <row r="207" spans="2:65" s="22" customFormat="1" ht="16.5" customHeight="1">
      <c r="B207" s="127"/>
      <c r="C207" s="145" t="s">
        <v>479</v>
      </c>
      <c r="D207" s="145" t="s">
        <v>175</v>
      </c>
      <c r="E207" s="146" t="s">
        <v>806</v>
      </c>
      <c r="F207" s="404" t="s">
        <v>807</v>
      </c>
      <c r="G207" s="404"/>
      <c r="H207" s="404"/>
      <c r="I207" s="404"/>
      <c r="J207" s="147" t="s">
        <v>234</v>
      </c>
      <c r="K207" s="148">
        <v>1</v>
      </c>
      <c r="L207" s="405">
        <v>1970</v>
      </c>
      <c r="M207" s="405"/>
      <c r="N207" s="405">
        <f>ROUND(L207*K207,2)</f>
        <v>1970</v>
      </c>
      <c r="O207" s="405"/>
      <c r="P207" s="405"/>
      <c r="Q207" s="405"/>
      <c r="R207" s="132"/>
      <c r="T207" s="133"/>
      <c r="U207" s="30" t="s">
        <v>39</v>
      </c>
      <c r="V207" s="134">
        <v>0</v>
      </c>
      <c r="W207" s="134">
        <f>V207*K207</f>
        <v>0</v>
      </c>
      <c r="X207" s="134">
        <v>0.0015</v>
      </c>
      <c r="Y207" s="134">
        <f>X207*K207</f>
        <v>0.0015</v>
      </c>
      <c r="Z207" s="134">
        <v>0</v>
      </c>
      <c r="AA207" s="135">
        <f>Z207*K207</f>
        <v>0</v>
      </c>
      <c r="AR207" s="10" t="s">
        <v>200</v>
      </c>
      <c r="AT207" s="10" t="s">
        <v>175</v>
      </c>
      <c r="AU207" s="10" t="s">
        <v>139</v>
      </c>
      <c r="AY207" s="10" t="s">
        <v>133</v>
      </c>
      <c r="BE207" s="136">
        <f>IF(U207="základní",N207,0)</f>
        <v>0</v>
      </c>
      <c r="BF207" s="136">
        <f>IF(U207="snížená",N207,0)</f>
        <v>1970</v>
      </c>
      <c r="BG207" s="136">
        <f>IF(U207="zákl. přenesená",N207,0)</f>
        <v>0</v>
      </c>
      <c r="BH207" s="136">
        <f>IF(U207="sníž. přenesená",N207,0)</f>
        <v>0</v>
      </c>
      <c r="BI207" s="136">
        <f>IF(U207="nulová",N207,0)</f>
        <v>0</v>
      </c>
      <c r="BJ207" s="10" t="s">
        <v>139</v>
      </c>
      <c r="BK207" s="136">
        <f>ROUND(L207*K207,2)</f>
        <v>1970</v>
      </c>
      <c r="BL207" s="10" t="s">
        <v>192</v>
      </c>
      <c r="BM207" s="10" t="s">
        <v>808</v>
      </c>
    </row>
    <row r="208" spans="2:47" s="22" customFormat="1" ht="16.5" customHeight="1">
      <c r="B208" s="23"/>
      <c r="F208" s="406" t="s">
        <v>805</v>
      </c>
      <c r="G208" s="406"/>
      <c r="H208" s="406"/>
      <c r="I208" s="406"/>
      <c r="R208" s="24"/>
      <c r="T208" s="137"/>
      <c r="AA208" s="59"/>
      <c r="AT208" s="10" t="s">
        <v>142</v>
      </c>
      <c r="AU208" s="10" t="s">
        <v>139</v>
      </c>
    </row>
    <row r="209" spans="2:65" s="22" customFormat="1" ht="25.5" customHeight="1">
      <c r="B209" s="127"/>
      <c r="C209" s="128" t="s">
        <v>310</v>
      </c>
      <c r="D209" s="128" t="s">
        <v>134</v>
      </c>
      <c r="E209" s="129" t="s">
        <v>809</v>
      </c>
      <c r="F209" s="398" t="s">
        <v>810</v>
      </c>
      <c r="G209" s="398"/>
      <c r="H209" s="398"/>
      <c r="I209" s="398"/>
      <c r="J209" s="130" t="s">
        <v>183</v>
      </c>
      <c r="K209" s="131">
        <v>0.002</v>
      </c>
      <c r="L209" s="399">
        <v>888</v>
      </c>
      <c r="M209" s="399"/>
      <c r="N209" s="399">
        <f>ROUND(L209*K209,2)</f>
        <v>1.78</v>
      </c>
      <c r="O209" s="399"/>
      <c r="P209" s="399"/>
      <c r="Q209" s="399"/>
      <c r="R209" s="132"/>
      <c r="T209" s="133"/>
      <c r="U209" s="30" t="s">
        <v>39</v>
      </c>
      <c r="V209" s="134">
        <v>2.178</v>
      </c>
      <c r="W209" s="134">
        <f>V209*K209</f>
        <v>0.004356</v>
      </c>
      <c r="X209" s="134">
        <v>0</v>
      </c>
      <c r="Y209" s="134">
        <f>X209*K209</f>
        <v>0</v>
      </c>
      <c r="Z209" s="134">
        <v>0</v>
      </c>
      <c r="AA209" s="135">
        <f>Z209*K209</f>
        <v>0</v>
      </c>
      <c r="AR209" s="10" t="s">
        <v>192</v>
      </c>
      <c r="AT209" s="10" t="s">
        <v>134</v>
      </c>
      <c r="AU209" s="10" t="s">
        <v>139</v>
      </c>
      <c r="AY209" s="10" t="s">
        <v>133</v>
      </c>
      <c r="BE209" s="136">
        <f>IF(U209="základní",N209,0)</f>
        <v>0</v>
      </c>
      <c r="BF209" s="136">
        <f>IF(U209="snížená",N209,0)</f>
        <v>1.78</v>
      </c>
      <c r="BG209" s="136">
        <f>IF(U209="zákl. přenesená",N209,0)</f>
        <v>0</v>
      </c>
      <c r="BH209" s="136">
        <f>IF(U209="sníž. přenesená",N209,0)</f>
        <v>0</v>
      </c>
      <c r="BI209" s="136">
        <f>IF(U209="nulová",N209,0)</f>
        <v>0</v>
      </c>
      <c r="BJ209" s="10" t="s">
        <v>139</v>
      </c>
      <c r="BK209" s="136">
        <f>ROUND(L209*K209,2)</f>
        <v>1.78</v>
      </c>
      <c r="BL209" s="10" t="s">
        <v>192</v>
      </c>
      <c r="BM209" s="10" t="s">
        <v>811</v>
      </c>
    </row>
    <row r="210" spans="2:63" s="116" customFormat="1" ht="29.85" customHeight="1">
      <c r="B210" s="117"/>
      <c r="D210" s="126" t="s">
        <v>114</v>
      </c>
      <c r="E210" s="126"/>
      <c r="F210" s="126"/>
      <c r="G210" s="126"/>
      <c r="H210" s="126"/>
      <c r="I210" s="126"/>
      <c r="J210" s="126"/>
      <c r="K210" s="126"/>
      <c r="L210" s="126"/>
      <c r="M210" s="126"/>
      <c r="N210" s="403">
        <f>BK210</f>
        <v>24030.53</v>
      </c>
      <c r="O210" s="403"/>
      <c r="P210" s="403"/>
      <c r="Q210" s="403"/>
      <c r="R210" s="119"/>
      <c r="T210" s="120"/>
      <c r="W210" s="121">
        <f>SUM(W211:W232)</f>
        <v>24.419545</v>
      </c>
      <c r="Y210" s="121">
        <f>SUM(Y211:Y232)</f>
        <v>0.15880000000000005</v>
      </c>
      <c r="AA210" s="122">
        <f>SUM(AA211:AA232)</f>
        <v>0</v>
      </c>
      <c r="AR210" s="123" t="s">
        <v>139</v>
      </c>
      <c r="AT210" s="124" t="s">
        <v>71</v>
      </c>
      <c r="AU210" s="124" t="s">
        <v>78</v>
      </c>
      <c r="AY210" s="123" t="s">
        <v>133</v>
      </c>
      <c r="BK210" s="125">
        <f>SUM(BK211:BK232)</f>
        <v>24030.53</v>
      </c>
    </row>
    <row r="211" spans="2:65" s="22" customFormat="1" ht="16.5" customHeight="1">
      <c r="B211" s="127"/>
      <c r="C211" s="128" t="s">
        <v>206</v>
      </c>
      <c r="D211" s="128" t="s">
        <v>134</v>
      </c>
      <c r="E211" s="129" t="s">
        <v>812</v>
      </c>
      <c r="F211" s="398" t="s">
        <v>813</v>
      </c>
      <c r="G211" s="398"/>
      <c r="H211" s="398"/>
      <c r="I211" s="398"/>
      <c r="J211" s="130" t="s">
        <v>172</v>
      </c>
      <c r="K211" s="131">
        <v>72</v>
      </c>
      <c r="L211" s="399">
        <v>47.8</v>
      </c>
      <c r="M211" s="399"/>
      <c r="N211" s="399">
        <f>ROUND(L211*K211,2)</f>
        <v>3441.6</v>
      </c>
      <c r="O211" s="399"/>
      <c r="P211" s="399"/>
      <c r="Q211" s="399"/>
      <c r="R211" s="132"/>
      <c r="T211" s="133"/>
      <c r="U211" s="30" t="s">
        <v>39</v>
      </c>
      <c r="V211" s="134">
        <v>0.118</v>
      </c>
      <c r="W211" s="134">
        <f>V211*K211</f>
        <v>8.495999999999999</v>
      </c>
      <c r="X211" s="134">
        <v>0</v>
      </c>
      <c r="Y211" s="134">
        <f>X211*K211</f>
        <v>0</v>
      </c>
      <c r="Z211" s="134">
        <v>0</v>
      </c>
      <c r="AA211" s="135">
        <f>Z211*K211</f>
        <v>0</v>
      </c>
      <c r="AR211" s="10" t="s">
        <v>192</v>
      </c>
      <c r="AT211" s="10" t="s">
        <v>134</v>
      </c>
      <c r="AU211" s="10" t="s">
        <v>139</v>
      </c>
      <c r="AY211" s="10" t="s">
        <v>133</v>
      </c>
      <c r="BE211" s="136">
        <f>IF(U211="základní",N211,0)</f>
        <v>0</v>
      </c>
      <c r="BF211" s="136">
        <f>IF(U211="snížená",N211,0)</f>
        <v>3441.6</v>
      </c>
      <c r="BG211" s="136">
        <f>IF(U211="zákl. přenesená",N211,0)</f>
        <v>0</v>
      </c>
      <c r="BH211" s="136">
        <f>IF(U211="sníž. přenesená",N211,0)</f>
        <v>0</v>
      </c>
      <c r="BI211" s="136">
        <f>IF(U211="nulová",N211,0)</f>
        <v>0</v>
      </c>
      <c r="BJ211" s="10" t="s">
        <v>139</v>
      </c>
      <c r="BK211" s="136">
        <f>ROUND(L211*K211,2)</f>
        <v>3441.6</v>
      </c>
      <c r="BL211" s="10" t="s">
        <v>192</v>
      </c>
      <c r="BM211" s="10" t="s">
        <v>814</v>
      </c>
    </row>
    <row r="212" spans="2:51" s="138" customFormat="1" ht="16.5" customHeight="1">
      <c r="B212" s="139"/>
      <c r="E212" s="140"/>
      <c r="F212" s="397" t="s">
        <v>815</v>
      </c>
      <c r="G212" s="397"/>
      <c r="H212" s="397"/>
      <c r="I212" s="397"/>
      <c r="K212" s="141">
        <v>32</v>
      </c>
      <c r="R212" s="142"/>
      <c r="T212" s="143"/>
      <c r="AA212" s="144"/>
      <c r="AT212" s="140" t="s">
        <v>144</v>
      </c>
      <c r="AU212" s="140" t="s">
        <v>139</v>
      </c>
      <c r="AV212" s="138" t="s">
        <v>139</v>
      </c>
      <c r="AW212" s="138" t="s">
        <v>30</v>
      </c>
      <c r="AX212" s="138" t="s">
        <v>72</v>
      </c>
      <c r="AY212" s="140" t="s">
        <v>133</v>
      </c>
    </row>
    <row r="213" spans="2:51" s="138" customFormat="1" ht="16.5" customHeight="1">
      <c r="B213" s="139"/>
      <c r="E213" s="140"/>
      <c r="F213" s="400" t="s">
        <v>816</v>
      </c>
      <c r="G213" s="400"/>
      <c r="H213" s="400"/>
      <c r="I213" s="400"/>
      <c r="K213" s="141">
        <v>40</v>
      </c>
      <c r="R213" s="142"/>
      <c r="T213" s="143"/>
      <c r="AA213" s="144"/>
      <c r="AT213" s="140" t="s">
        <v>144</v>
      </c>
      <c r="AU213" s="140" t="s">
        <v>139</v>
      </c>
      <c r="AV213" s="138" t="s">
        <v>139</v>
      </c>
      <c r="AW213" s="138" t="s">
        <v>30</v>
      </c>
      <c r="AX213" s="138" t="s">
        <v>72</v>
      </c>
      <c r="AY213" s="140" t="s">
        <v>133</v>
      </c>
    </row>
    <row r="214" spans="2:51" s="149" customFormat="1" ht="16.5" customHeight="1">
      <c r="B214" s="150"/>
      <c r="E214" s="151"/>
      <c r="F214" s="401" t="s">
        <v>196</v>
      </c>
      <c r="G214" s="401"/>
      <c r="H214" s="401"/>
      <c r="I214" s="401"/>
      <c r="K214" s="152">
        <v>72</v>
      </c>
      <c r="R214" s="153"/>
      <c r="T214" s="154"/>
      <c r="AA214" s="155"/>
      <c r="AT214" s="151" t="s">
        <v>144</v>
      </c>
      <c r="AU214" s="151" t="s">
        <v>139</v>
      </c>
      <c r="AV214" s="149" t="s">
        <v>138</v>
      </c>
      <c r="AW214" s="149" t="s">
        <v>30</v>
      </c>
      <c r="AX214" s="149" t="s">
        <v>78</v>
      </c>
      <c r="AY214" s="151" t="s">
        <v>133</v>
      </c>
    </row>
    <row r="215" spans="2:65" s="22" customFormat="1" ht="25.5" customHeight="1">
      <c r="B215" s="127"/>
      <c r="C215" s="145" t="s">
        <v>10</v>
      </c>
      <c r="D215" s="145" t="s">
        <v>175</v>
      </c>
      <c r="E215" s="146" t="s">
        <v>817</v>
      </c>
      <c r="F215" s="404" t="s">
        <v>818</v>
      </c>
      <c r="G215" s="404"/>
      <c r="H215" s="404"/>
      <c r="I215" s="404"/>
      <c r="J215" s="147" t="s">
        <v>500</v>
      </c>
      <c r="K215" s="148">
        <v>0.19</v>
      </c>
      <c r="L215" s="405">
        <v>5880</v>
      </c>
      <c r="M215" s="405"/>
      <c r="N215" s="405">
        <f>ROUND(L215*K215,2)</f>
        <v>1117.2</v>
      </c>
      <c r="O215" s="405"/>
      <c r="P215" s="405"/>
      <c r="Q215" s="405"/>
      <c r="R215" s="132"/>
      <c r="T215" s="133"/>
      <c r="U215" s="30" t="s">
        <v>39</v>
      </c>
      <c r="V215" s="134">
        <v>0</v>
      </c>
      <c r="W215" s="134">
        <f>V215*K215</f>
        <v>0</v>
      </c>
      <c r="X215" s="134">
        <v>0.55</v>
      </c>
      <c r="Y215" s="134">
        <f>X215*K215</f>
        <v>0.10450000000000001</v>
      </c>
      <c r="Z215" s="134">
        <v>0</v>
      </c>
      <c r="AA215" s="135">
        <f>Z215*K215</f>
        <v>0</v>
      </c>
      <c r="AR215" s="10" t="s">
        <v>200</v>
      </c>
      <c r="AT215" s="10" t="s">
        <v>175</v>
      </c>
      <c r="AU215" s="10" t="s">
        <v>139</v>
      </c>
      <c r="AY215" s="10" t="s">
        <v>133</v>
      </c>
      <c r="BE215" s="136">
        <f>IF(U215="základní",N215,0)</f>
        <v>0</v>
      </c>
      <c r="BF215" s="136">
        <f>IF(U215="snížená",N215,0)</f>
        <v>1117.2</v>
      </c>
      <c r="BG215" s="136">
        <f>IF(U215="zákl. přenesená",N215,0)</f>
        <v>0</v>
      </c>
      <c r="BH215" s="136">
        <f>IF(U215="sníž. přenesená",N215,0)</f>
        <v>0</v>
      </c>
      <c r="BI215" s="136">
        <f>IF(U215="nulová",N215,0)</f>
        <v>0</v>
      </c>
      <c r="BJ215" s="10" t="s">
        <v>139</v>
      </c>
      <c r="BK215" s="136">
        <f>ROUND(L215*K215,2)</f>
        <v>1117.2</v>
      </c>
      <c r="BL215" s="10" t="s">
        <v>192</v>
      </c>
      <c r="BM215" s="10" t="s">
        <v>819</v>
      </c>
    </row>
    <row r="216" spans="2:51" s="138" customFormat="1" ht="16.5" customHeight="1">
      <c r="B216" s="139"/>
      <c r="E216" s="140"/>
      <c r="F216" s="397" t="s">
        <v>820</v>
      </c>
      <c r="G216" s="397"/>
      <c r="H216" s="397"/>
      <c r="I216" s="397"/>
      <c r="K216" s="141">
        <v>0.077</v>
      </c>
      <c r="R216" s="142"/>
      <c r="T216" s="143"/>
      <c r="AA216" s="144"/>
      <c r="AT216" s="140" t="s">
        <v>144</v>
      </c>
      <c r="AU216" s="140" t="s">
        <v>139</v>
      </c>
      <c r="AV216" s="138" t="s">
        <v>139</v>
      </c>
      <c r="AW216" s="138" t="s">
        <v>30</v>
      </c>
      <c r="AX216" s="138" t="s">
        <v>72</v>
      </c>
      <c r="AY216" s="140" t="s">
        <v>133</v>
      </c>
    </row>
    <row r="217" spans="2:51" s="138" customFormat="1" ht="16.5" customHeight="1">
      <c r="B217" s="139"/>
      <c r="E217" s="140"/>
      <c r="F217" s="400" t="s">
        <v>821</v>
      </c>
      <c r="G217" s="400"/>
      <c r="H217" s="400"/>
      <c r="I217" s="400"/>
      <c r="K217" s="141">
        <v>0.096</v>
      </c>
      <c r="R217" s="142"/>
      <c r="T217" s="143"/>
      <c r="AA217" s="144"/>
      <c r="AT217" s="140" t="s">
        <v>144</v>
      </c>
      <c r="AU217" s="140" t="s">
        <v>139</v>
      </c>
      <c r="AV217" s="138" t="s">
        <v>139</v>
      </c>
      <c r="AW217" s="138" t="s">
        <v>30</v>
      </c>
      <c r="AX217" s="138" t="s">
        <v>72</v>
      </c>
      <c r="AY217" s="140" t="s">
        <v>133</v>
      </c>
    </row>
    <row r="218" spans="2:51" s="149" customFormat="1" ht="16.5" customHeight="1">
      <c r="B218" s="150"/>
      <c r="E218" s="151"/>
      <c r="F218" s="401" t="s">
        <v>196</v>
      </c>
      <c r="G218" s="401"/>
      <c r="H218" s="401"/>
      <c r="I218" s="401"/>
      <c r="K218" s="152">
        <v>0.173</v>
      </c>
      <c r="R218" s="153"/>
      <c r="T218" s="154"/>
      <c r="AA218" s="155"/>
      <c r="AT218" s="151" t="s">
        <v>144</v>
      </c>
      <c r="AU218" s="151" t="s">
        <v>139</v>
      </c>
      <c r="AV218" s="149" t="s">
        <v>138</v>
      </c>
      <c r="AW218" s="149" t="s">
        <v>30</v>
      </c>
      <c r="AX218" s="149" t="s">
        <v>78</v>
      </c>
      <c r="AY218" s="151" t="s">
        <v>133</v>
      </c>
    </row>
    <row r="219" spans="2:65" s="22" customFormat="1" ht="38.25" customHeight="1">
      <c r="B219" s="127"/>
      <c r="C219" s="128" t="s">
        <v>674</v>
      </c>
      <c r="D219" s="128" t="s">
        <v>134</v>
      </c>
      <c r="E219" s="129" t="s">
        <v>647</v>
      </c>
      <c r="F219" s="398" t="s">
        <v>648</v>
      </c>
      <c r="G219" s="398"/>
      <c r="H219" s="398"/>
      <c r="I219" s="398"/>
      <c r="J219" s="130" t="s">
        <v>234</v>
      </c>
      <c r="K219" s="131">
        <v>1</v>
      </c>
      <c r="L219" s="399">
        <v>607</v>
      </c>
      <c r="M219" s="399"/>
      <c r="N219" s="399">
        <f aca="true" t="shared" si="10" ref="N219:N228">ROUND(L219*K219,2)</f>
        <v>607</v>
      </c>
      <c r="O219" s="399"/>
      <c r="P219" s="399"/>
      <c r="Q219" s="399"/>
      <c r="R219" s="132"/>
      <c r="T219" s="133"/>
      <c r="U219" s="30" t="s">
        <v>39</v>
      </c>
      <c r="V219" s="134">
        <v>1.805</v>
      </c>
      <c r="W219" s="134">
        <f aca="true" t="shared" si="11" ref="W219:W228">V219*K219</f>
        <v>1.805</v>
      </c>
      <c r="X219" s="134">
        <v>0</v>
      </c>
      <c r="Y219" s="134">
        <f aca="true" t="shared" si="12" ref="Y219:Y228">X219*K219</f>
        <v>0</v>
      </c>
      <c r="Z219" s="134">
        <v>0</v>
      </c>
      <c r="AA219" s="135">
        <f aca="true" t="shared" si="13" ref="AA219:AA228">Z219*K219</f>
        <v>0</v>
      </c>
      <c r="AR219" s="10" t="s">
        <v>192</v>
      </c>
      <c r="AT219" s="10" t="s">
        <v>134</v>
      </c>
      <c r="AU219" s="10" t="s">
        <v>139</v>
      </c>
      <c r="AY219" s="10" t="s">
        <v>133</v>
      </c>
      <c r="BE219" s="136">
        <f aca="true" t="shared" si="14" ref="BE219:BE228">IF(U219="základní",N219,0)</f>
        <v>0</v>
      </c>
      <c r="BF219" s="136">
        <f aca="true" t="shared" si="15" ref="BF219:BF228">IF(U219="snížená",N219,0)</f>
        <v>607</v>
      </c>
      <c r="BG219" s="136">
        <f aca="true" t="shared" si="16" ref="BG219:BG228">IF(U219="zákl. přenesená",N219,0)</f>
        <v>0</v>
      </c>
      <c r="BH219" s="136">
        <f aca="true" t="shared" si="17" ref="BH219:BH228">IF(U219="sníž. přenesená",N219,0)</f>
        <v>0</v>
      </c>
      <c r="BI219" s="136">
        <f aca="true" t="shared" si="18" ref="BI219:BI228">IF(U219="nulová",N219,0)</f>
        <v>0</v>
      </c>
      <c r="BJ219" s="10" t="s">
        <v>139</v>
      </c>
      <c r="BK219" s="136">
        <f aca="true" t="shared" si="19" ref="BK219:BK228">ROUND(L219*K219,2)</f>
        <v>607</v>
      </c>
      <c r="BL219" s="10" t="s">
        <v>192</v>
      </c>
      <c r="BM219" s="10" t="s">
        <v>822</v>
      </c>
    </row>
    <row r="220" spans="2:65" s="22" customFormat="1" ht="16.5" customHeight="1">
      <c r="B220" s="127"/>
      <c r="C220" s="145" t="s">
        <v>676</v>
      </c>
      <c r="D220" s="145" t="s">
        <v>175</v>
      </c>
      <c r="E220" s="146" t="s">
        <v>651</v>
      </c>
      <c r="F220" s="404" t="s">
        <v>823</v>
      </c>
      <c r="G220" s="404"/>
      <c r="H220" s="404"/>
      <c r="I220" s="404"/>
      <c r="J220" s="147" t="s">
        <v>234</v>
      </c>
      <c r="K220" s="148">
        <v>1</v>
      </c>
      <c r="L220" s="405">
        <v>4500</v>
      </c>
      <c r="M220" s="405"/>
      <c r="N220" s="405">
        <f t="shared" si="10"/>
        <v>4500</v>
      </c>
      <c r="O220" s="405"/>
      <c r="P220" s="405"/>
      <c r="Q220" s="405"/>
      <c r="R220" s="132"/>
      <c r="T220" s="133"/>
      <c r="U220" s="30" t="s">
        <v>39</v>
      </c>
      <c r="V220" s="134">
        <v>0</v>
      </c>
      <c r="W220" s="134">
        <f t="shared" si="11"/>
        <v>0</v>
      </c>
      <c r="X220" s="134">
        <v>0.0195</v>
      </c>
      <c r="Y220" s="134">
        <f t="shared" si="12"/>
        <v>0.0195</v>
      </c>
      <c r="Z220" s="134">
        <v>0</v>
      </c>
      <c r="AA220" s="135">
        <f t="shared" si="13"/>
        <v>0</v>
      </c>
      <c r="AR220" s="10" t="s">
        <v>200</v>
      </c>
      <c r="AT220" s="10" t="s">
        <v>175</v>
      </c>
      <c r="AU220" s="10" t="s">
        <v>139</v>
      </c>
      <c r="AY220" s="10" t="s">
        <v>133</v>
      </c>
      <c r="BE220" s="136">
        <f t="shared" si="14"/>
        <v>0</v>
      </c>
      <c r="BF220" s="136">
        <f t="shared" si="15"/>
        <v>4500</v>
      </c>
      <c r="BG220" s="136">
        <f t="shared" si="16"/>
        <v>0</v>
      </c>
      <c r="BH220" s="136">
        <f t="shared" si="17"/>
        <v>0</v>
      </c>
      <c r="BI220" s="136">
        <f t="shared" si="18"/>
        <v>0</v>
      </c>
      <c r="BJ220" s="10" t="s">
        <v>139</v>
      </c>
      <c r="BK220" s="136">
        <f t="shared" si="19"/>
        <v>4500</v>
      </c>
      <c r="BL220" s="10" t="s">
        <v>192</v>
      </c>
      <c r="BM220" s="10" t="s">
        <v>824</v>
      </c>
    </row>
    <row r="221" spans="2:65" s="22" customFormat="1" ht="16.5" customHeight="1">
      <c r="B221" s="127"/>
      <c r="C221" s="128" t="s">
        <v>678</v>
      </c>
      <c r="D221" s="128" t="s">
        <v>134</v>
      </c>
      <c r="E221" s="129" t="s">
        <v>448</v>
      </c>
      <c r="F221" s="398" t="s">
        <v>449</v>
      </c>
      <c r="G221" s="398"/>
      <c r="H221" s="398"/>
      <c r="I221" s="398"/>
      <c r="J221" s="130" t="s">
        <v>234</v>
      </c>
      <c r="K221" s="131">
        <v>1</v>
      </c>
      <c r="L221" s="399">
        <v>191</v>
      </c>
      <c r="M221" s="399"/>
      <c r="N221" s="399">
        <f t="shared" si="10"/>
        <v>191</v>
      </c>
      <c r="O221" s="399"/>
      <c r="P221" s="399"/>
      <c r="Q221" s="399"/>
      <c r="R221" s="132"/>
      <c r="T221" s="133"/>
      <c r="U221" s="30" t="s">
        <v>39</v>
      </c>
      <c r="V221" s="134">
        <v>0.542</v>
      </c>
      <c r="W221" s="134">
        <f t="shared" si="11"/>
        <v>0.542</v>
      </c>
      <c r="X221" s="134">
        <v>0</v>
      </c>
      <c r="Y221" s="134">
        <f t="shared" si="12"/>
        <v>0</v>
      </c>
      <c r="Z221" s="134">
        <v>0</v>
      </c>
      <c r="AA221" s="135">
        <f t="shared" si="13"/>
        <v>0</v>
      </c>
      <c r="AR221" s="10" t="s">
        <v>192</v>
      </c>
      <c r="AT221" s="10" t="s">
        <v>134</v>
      </c>
      <c r="AU221" s="10" t="s">
        <v>139</v>
      </c>
      <c r="AY221" s="10" t="s">
        <v>133</v>
      </c>
      <c r="BE221" s="136">
        <f t="shared" si="14"/>
        <v>0</v>
      </c>
      <c r="BF221" s="136">
        <f t="shared" si="15"/>
        <v>191</v>
      </c>
      <c r="BG221" s="136">
        <f t="shared" si="16"/>
        <v>0</v>
      </c>
      <c r="BH221" s="136">
        <f t="shared" si="17"/>
        <v>0</v>
      </c>
      <c r="BI221" s="136">
        <f t="shared" si="18"/>
        <v>0</v>
      </c>
      <c r="BJ221" s="10" t="s">
        <v>139</v>
      </c>
      <c r="BK221" s="136">
        <f t="shared" si="19"/>
        <v>191</v>
      </c>
      <c r="BL221" s="10" t="s">
        <v>192</v>
      </c>
      <c r="BM221" s="10" t="s">
        <v>825</v>
      </c>
    </row>
    <row r="222" spans="2:65" s="22" customFormat="1" ht="25.5" customHeight="1">
      <c r="B222" s="127"/>
      <c r="C222" s="145" t="s">
        <v>680</v>
      </c>
      <c r="D222" s="145" t="s">
        <v>175</v>
      </c>
      <c r="E222" s="146" t="s">
        <v>451</v>
      </c>
      <c r="F222" s="404" t="s">
        <v>452</v>
      </c>
      <c r="G222" s="404"/>
      <c r="H222" s="404"/>
      <c r="I222" s="404"/>
      <c r="J222" s="147" t="s">
        <v>234</v>
      </c>
      <c r="K222" s="148">
        <v>1</v>
      </c>
      <c r="L222" s="405">
        <v>146</v>
      </c>
      <c r="M222" s="405"/>
      <c r="N222" s="405">
        <f t="shared" si="10"/>
        <v>146</v>
      </c>
      <c r="O222" s="405"/>
      <c r="P222" s="405"/>
      <c r="Q222" s="405"/>
      <c r="R222" s="132"/>
      <c r="T222" s="133"/>
      <c r="U222" s="30" t="s">
        <v>39</v>
      </c>
      <c r="V222" s="134">
        <v>0</v>
      </c>
      <c r="W222" s="134">
        <f t="shared" si="11"/>
        <v>0</v>
      </c>
      <c r="X222" s="134">
        <v>0.0004</v>
      </c>
      <c r="Y222" s="134">
        <f t="shared" si="12"/>
        <v>0.0004</v>
      </c>
      <c r="Z222" s="134">
        <v>0</v>
      </c>
      <c r="AA222" s="135">
        <f t="shared" si="13"/>
        <v>0</v>
      </c>
      <c r="AR222" s="10" t="s">
        <v>200</v>
      </c>
      <c r="AT222" s="10" t="s">
        <v>175</v>
      </c>
      <c r="AU222" s="10" t="s">
        <v>139</v>
      </c>
      <c r="AY222" s="10" t="s">
        <v>133</v>
      </c>
      <c r="BE222" s="136">
        <f t="shared" si="14"/>
        <v>0</v>
      </c>
      <c r="BF222" s="136">
        <f t="shared" si="15"/>
        <v>146</v>
      </c>
      <c r="BG222" s="136">
        <f t="shared" si="16"/>
        <v>0</v>
      </c>
      <c r="BH222" s="136">
        <f t="shared" si="17"/>
        <v>0</v>
      </c>
      <c r="BI222" s="136">
        <f t="shared" si="18"/>
        <v>0</v>
      </c>
      <c r="BJ222" s="10" t="s">
        <v>139</v>
      </c>
      <c r="BK222" s="136">
        <f t="shared" si="19"/>
        <v>146</v>
      </c>
      <c r="BL222" s="10" t="s">
        <v>192</v>
      </c>
      <c r="BM222" s="10" t="s">
        <v>826</v>
      </c>
    </row>
    <row r="223" spans="2:65" s="22" customFormat="1" ht="16.5" customHeight="1">
      <c r="B223" s="127"/>
      <c r="C223" s="145" t="s">
        <v>684</v>
      </c>
      <c r="D223" s="145" t="s">
        <v>175</v>
      </c>
      <c r="E223" s="146" t="s">
        <v>454</v>
      </c>
      <c r="F223" s="404" t="s">
        <v>455</v>
      </c>
      <c r="G223" s="404"/>
      <c r="H223" s="404"/>
      <c r="I223" s="404"/>
      <c r="J223" s="147" t="s">
        <v>234</v>
      </c>
      <c r="K223" s="148">
        <v>1</v>
      </c>
      <c r="L223" s="405">
        <v>176</v>
      </c>
      <c r="M223" s="405"/>
      <c r="N223" s="405">
        <f t="shared" si="10"/>
        <v>176</v>
      </c>
      <c r="O223" s="405"/>
      <c r="P223" s="405"/>
      <c r="Q223" s="405"/>
      <c r="R223" s="132"/>
      <c r="T223" s="133"/>
      <c r="U223" s="30" t="s">
        <v>39</v>
      </c>
      <c r="V223" s="134">
        <v>0</v>
      </c>
      <c r="W223" s="134">
        <f t="shared" si="11"/>
        <v>0</v>
      </c>
      <c r="X223" s="134">
        <v>0.00015</v>
      </c>
      <c r="Y223" s="134">
        <f t="shared" si="12"/>
        <v>0.00015</v>
      </c>
      <c r="Z223" s="134">
        <v>0</v>
      </c>
      <c r="AA223" s="135">
        <f t="shared" si="13"/>
        <v>0</v>
      </c>
      <c r="AR223" s="10" t="s">
        <v>200</v>
      </c>
      <c r="AT223" s="10" t="s">
        <v>175</v>
      </c>
      <c r="AU223" s="10" t="s">
        <v>139</v>
      </c>
      <c r="AY223" s="10" t="s">
        <v>133</v>
      </c>
      <c r="BE223" s="136">
        <f t="shared" si="14"/>
        <v>0</v>
      </c>
      <c r="BF223" s="136">
        <f t="shared" si="15"/>
        <v>176</v>
      </c>
      <c r="BG223" s="136">
        <f t="shared" si="16"/>
        <v>0</v>
      </c>
      <c r="BH223" s="136">
        <f t="shared" si="17"/>
        <v>0</v>
      </c>
      <c r="BI223" s="136">
        <f t="shared" si="18"/>
        <v>0</v>
      </c>
      <c r="BJ223" s="10" t="s">
        <v>139</v>
      </c>
      <c r="BK223" s="136">
        <f t="shared" si="19"/>
        <v>176</v>
      </c>
      <c r="BL223" s="10" t="s">
        <v>192</v>
      </c>
      <c r="BM223" s="10" t="s">
        <v>827</v>
      </c>
    </row>
    <row r="224" spans="2:65" s="22" customFormat="1" ht="25.5" customHeight="1">
      <c r="B224" s="127"/>
      <c r="C224" s="145" t="s">
        <v>686</v>
      </c>
      <c r="D224" s="145" t="s">
        <v>175</v>
      </c>
      <c r="E224" s="146" t="s">
        <v>661</v>
      </c>
      <c r="F224" s="404" t="s">
        <v>662</v>
      </c>
      <c r="G224" s="404"/>
      <c r="H224" s="404"/>
      <c r="I224" s="404"/>
      <c r="J224" s="147" t="s">
        <v>234</v>
      </c>
      <c r="K224" s="148">
        <v>1</v>
      </c>
      <c r="L224" s="405">
        <v>399</v>
      </c>
      <c r="M224" s="405"/>
      <c r="N224" s="405">
        <f t="shared" si="10"/>
        <v>399</v>
      </c>
      <c r="O224" s="405"/>
      <c r="P224" s="405"/>
      <c r="Q224" s="405"/>
      <c r="R224" s="132"/>
      <c r="T224" s="133"/>
      <c r="U224" s="30" t="s">
        <v>39</v>
      </c>
      <c r="V224" s="134">
        <v>0</v>
      </c>
      <c r="W224" s="134">
        <f t="shared" si="11"/>
        <v>0</v>
      </c>
      <c r="X224" s="134">
        <v>0.0012</v>
      </c>
      <c r="Y224" s="134">
        <f t="shared" si="12"/>
        <v>0.0012</v>
      </c>
      <c r="Z224" s="134">
        <v>0</v>
      </c>
      <c r="AA224" s="135">
        <f t="shared" si="13"/>
        <v>0</v>
      </c>
      <c r="AR224" s="10" t="s">
        <v>200</v>
      </c>
      <c r="AT224" s="10" t="s">
        <v>175</v>
      </c>
      <c r="AU224" s="10" t="s">
        <v>139</v>
      </c>
      <c r="AY224" s="10" t="s">
        <v>133</v>
      </c>
      <c r="BE224" s="136">
        <f t="shared" si="14"/>
        <v>0</v>
      </c>
      <c r="BF224" s="136">
        <f t="shared" si="15"/>
        <v>399</v>
      </c>
      <c r="BG224" s="136">
        <f t="shared" si="16"/>
        <v>0</v>
      </c>
      <c r="BH224" s="136">
        <f t="shared" si="17"/>
        <v>0</v>
      </c>
      <c r="BI224" s="136">
        <f t="shared" si="18"/>
        <v>0</v>
      </c>
      <c r="BJ224" s="10" t="s">
        <v>139</v>
      </c>
      <c r="BK224" s="136">
        <f t="shared" si="19"/>
        <v>399</v>
      </c>
      <c r="BL224" s="10" t="s">
        <v>192</v>
      </c>
      <c r="BM224" s="10" t="s">
        <v>828</v>
      </c>
    </row>
    <row r="225" spans="2:65" s="22" customFormat="1" ht="25.5" customHeight="1">
      <c r="B225" s="127"/>
      <c r="C225" s="128" t="s">
        <v>258</v>
      </c>
      <c r="D225" s="128" t="s">
        <v>134</v>
      </c>
      <c r="E225" s="129" t="s">
        <v>829</v>
      </c>
      <c r="F225" s="398" t="s">
        <v>830</v>
      </c>
      <c r="G225" s="398"/>
      <c r="H225" s="398"/>
      <c r="I225" s="398"/>
      <c r="J225" s="130" t="s">
        <v>234</v>
      </c>
      <c r="K225" s="131">
        <v>1</v>
      </c>
      <c r="L225" s="399">
        <v>1200</v>
      </c>
      <c r="M225" s="399"/>
      <c r="N225" s="399">
        <f t="shared" si="10"/>
        <v>1200</v>
      </c>
      <c r="O225" s="399"/>
      <c r="P225" s="399"/>
      <c r="Q225" s="399"/>
      <c r="R225" s="132"/>
      <c r="T225" s="133"/>
      <c r="U225" s="30" t="s">
        <v>39</v>
      </c>
      <c r="V225" s="134">
        <v>3.431</v>
      </c>
      <c r="W225" s="134">
        <f t="shared" si="11"/>
        <v>3.431</v>
      </c>
      <c r="X225" s="134">
        <v>0.00026</v>
      </c>
      <c r="Y225" s="134">
        <f t="shared" si="12"/>
        <v>0.00026</v>
      </c>
      <c r="Z225" s="134">
        <v>0</v>
      </c>
      <c r="AA225" s="135">
        <f t="shared" si="13"/>
        <v>0</v>
      </c>
      <c r="AR225" s="10" t="s">
        <v>192</v>
      </c>
      <c r="AT225" s="10" t="s">
        <v>134</v>
      </c>
      <c r="AU225" s="10" t="s">
        <v>139</v>
      </c>
      <c r="AY225" s="10" t="s">
        <v>133</v>
      </c>
      <c r="BE225" s="136">
        <f t="shared" si="14"/>
        <v>0</v>
      </c>
      <c r="BF225" s="136">
        <f t="shared" si="15"/>
        <v>1200</v>
      </c>
      <c r="BG225" s="136">
        <f t="shared" si="16"/>
        <v>0</v>
      </c>
      <c r="BH225" s="136">
        <f t="shared" si="17"/>
        <v>0</v>
      </c>
      <c r="BI225" s="136">
        <f t="shared" si="18"/>
        <v>0</v>
      </c>
      <c r="BJ225" s="10" t="s">
        <v>139</v>
      </c>
      <c r="BK225" s="136">
        <f t="shared" si="19"/>
        <v>1200</v>
      </c>
      <c r="BL225" s="10" t="s">
        <v>192</v>
      </c>
      <c r="BM225" s="10" t="s">
        <v>831</v>
      </c>
    </row>
    <row r="226" spans="2:65" s="22" customFormat="1" ht="16.5" customHeight="1">
      <c r="B226" s="127"/>
      <c r="C226" s="145" t="s">
        <v>263</v>
      </c>
      <c r="D226" s="145" t="s">
        <v>175</v>
      </c>
      <c r="E226" s="146" t="s">
        <v>832</v>
      </c>
      <c r="F226" s="404" t="s">
        <v>833</v>
      </c>
      <c r="G226" s="404"/>
      <c r="H226" s="404"/>
      <c r="I226" s="404"/>
      <c r="J226" s="147" t="s">
        <v>234</v>
      </c>
      <c r="K226" s="148">
        <v>1</v>
      </c>
      <c r="L226" s="405">
        <v>3710</v>
      </c>
      <c r="M226" s="405"/>
      <c r="N226" s="405">
        <f t="shared" si="10"/>
        <v>3710</v>
      </c>
      <c r="O226" s="405"/>
      <c r="P226" s="405"/>
      <c r="Q226" s="405"/>
      <c r="R226" s="132"/>
      <c r="T226" s="133"/>
      <c r="U226" s="30" t="s">
        <v>39</v>
      </c>
      <c r="V226" s="134">
        <v>0</v>
      </c>
      <c r="W226" s="134">
        <f t="shared" si="11"/>
        <v>0</v>
      </c>
      <c r="X226" s="134">
        <v>0.0158</v>
      </c>
      <c r="Y226" s="134">
        <f t="shared" si="12"/>
        <v>0.0158</v>
      </c>
      <c r="Z226" s="134">
        <v>0</v>
      </c>
      <c r="AA226" s="135">
        <f t="shared" si="13"/>
        <v>0</v>
      </c>
      <c r="AR226" s="10" t="s">
        <v>200</v>
      </c>
      <c r="AT226" s="10" t="s">
        <v>175</v>
      </c>
      <c r="AU226" s="10" t="s">
        <v>139</v>
      </c>
      <c r="AY226" s="10" t="s">
        <v>133</v>
      </c>
      <c r="BE226" s="136">
        <f t="shared" si="14"/>
        <v>0</v>
      </c>
      <c r="BF226" s="136">
        <f t="shared" si="15"/>
        <v>3710</v>
      </c>
      <c r="BG226" s="136">
        <f t="shared" si="16"/>
        <v>0</v>
      </c>
      <c r="BH226" s="136">
        <f t="shared" si="17"/>
        <v>0</v>
      </c>
      <c r="BI226" s="136">
        <f t="shared" si="18"/>
        <v>0</v>
      </c>
      <c r="BJ226" s="10" t="s">
        <v>139</v>
      </c>
      <c r="BK226" s="136">
        <f t="shared" si="19"/>
        <v>3710</v>
      </c>
      <c r="BL226" s="10" t="s">
        <v>192</v>
      </c>
      <c r="BM226" s="10" t="s">
        <v>834</v>
      </c>
    </row>
    <row r="227" spans="2:65" s="22" customFormat="1" ht="51" customHeight="1">
      <c r="B227" s="127"/>
      <c r="C227" s="128" t="s">
        <v>267</v>
      </c>
      <c r="D227" s="128" t="s">
        <v>134</v>
      </c>
      <c r="E227" s="129" t="s">
        <v>835</v>
      </c>
      <c r="F227" s="398" t="s">
        <v>836</v>
      </c>
      <c r="G227" s="398"/>
      <c r="H227" s="398"/>
      <c r="I227" s="398"/>
      <c r="J227" s="130" t="s">
        <v>238</v>
      </c>
      <c r="K227" s="131">
        <v>1</v>
      </c>
      <c r="L227" s="399">
        <v>1250</v>
      </c>
      <c r="M227" s="399"/>
      <c r="N227" s="399">
        <f t="shared" si="10"/>
        <v>1250</v>
      </c>
      <c r="O227" s="399"/>
      <c r="P227" s="399"/>
      <c r="Q227" s="399"/>
      <c r="R227" s="132"/>
      <c r="T227" s="133"/>
      <c r="U227" s="30" t="s">
        <v>39</v>
      </c>
      <c r="V227" s="134">
        <v>3.431</v>
      </c>
      <c r="W227" s="134">
        <f t="shared" si="11"/>
        <v>3.431</v>
      </c>
      <c r="X227" s="134">
        <v>0.00026</v>
      </c>
      <c r="Y227" s="134">
        <f t="shared" si="12"/>
        <v>0.00026</v>
      </c>
      <c r="Z227" s="134">
        <v>0</v>
      </c>
      <c r="AA227" s="135">
        <f t="shared" si="13"/>
        <v>0</v>
      </c>
      <c r="AR227" s="10" t="s">
        <v>192</v>
      </c>
      <c r="AT227" s="10" t="s">
        <v>134</v>
      </c>
      <c r="AU227" s="10" t="s">
        <v>139</v>
      </c>
      <c r="AY227" s="10" t="s">
        <v>133</v>
      </c>
      <c r="BE227" s="136">
        <f t="shared" si="14"/>
        <v>0</v>
      </c>
      <c r="BF227" s="136">
        <f t="shared" si="15"/>
        <v>1250</v>
      </c>
      <c r="BG227" s="136">
        <f t="shared" si="16"/>
        <v>0</v>
      </c>
      <c r="BH227" s="136">
        <f t="shared" si="17"/>
        <v>0</v>
      </c>
      <c r="BI227" s="136">
        <f t="shared" si="18"/>
        <v>0</v>
      </c>
      <c r="BJ227" s="10" t="s">
        <v>139</v>
      </c>
      <c r="BK227" s="136">
        <f t="shared" si="19"/>
        <v>1250</v>
      </c>
      <c r="BL227" s="10" t="s">
        <v>192</v>
      </c>
      <c r="BM227" s="10" t="s">
        <v>837</v>
      </c>
    </row>
    <row r="228" spans="2:65" s="22" customFormat="1" ht="25.5" customHeight="1">
      <c r="B228" s="127"/>
      <c r="C228" s="128" t="s">
        <v>629</v>
      </c>
      <c r="D228" s="128" t="s">
        <v>134</v>
      </c>
      <c r="E228" s="129" t="s">
        <v>241</v>
      </c>
      <c r="F228" s="398" t="s">
        <v>242</v>
      </c>
      <c r="G228" s="398"/>
      <c r="H228" s="398"/>
      <c r="I228" s="398"/>
      <c r="J228" s="130" t="s">
        <v>238</v>
      </c>
      <c r="K228" s="131">
        <v>1</v>
      </c>
      <c r="L228" s="399">
        <v>3000</v>
      </c>
      <c r="M228" s="399"/>
      <c r="N228" s="399">
        <f t="shared" si="10"/>
        <v>3000</v>
      </c>
      <c r="O228" s="399"/>
      <c r="P228" s="399"/>
      <c r="Q228" s="399"/>
      <c r="R228" s="132"/>
      <c r="T228" s="133"/>
      <c r="U228" s="30" t="s">
        <v>39</v>
      </c>
      <c r="V228" s="134">
        <v>3.431</v>
      </c>
      <c r="W228" s="134">
        <f t="shared" si="11"/>
        <v>3.431</v>
      </c>
      <c r="X228" s="134">
        <v>0.00026</v>
      </c>
      <c r="Y228" s="134">
        <f t="shared" si="12"/>
        <v>0.00026</v>
      </c>
      <c r="Z228" s="134">
        <v>0</v>
      </c>
      <c r="AA228" s="135">
        <f t="shared" si="13"/>
        <v>0</v>
      </c>
      <c r="AR228" s="10" t="s">
        <v>192</v>
      </c>
      <c r="AT228" s="10" t="s">
        <v>134</v>
      </c>
      <c r="AU228" s="10" t="s">
        <v>139</v>
      </c>
      <c r="AY228" s="10" t="s">
        <v>133</v>
      </c>
      <c r="BE228" s="136">
        <f t="shared" si="14"/>
        <v>0</v>
      </c>
      <c r="BF228" s="136">
        <f t="shared" si="15"/>
        <v>3000</v>
      </c>
      <c r="BG228" s="136">
        <f t="shared" si="16"/>
        <v>0</v>
      </c>
      <c r="BH228" s="136">
        <f t="shared" si="17"/>
        <v>0</v>
      </c>
      <c r="BI228" s="136">
        <f t="shared" si="18"/>
        <v>0</v>
      </c>
      <c r="BJ228" s="10" t="s">
        <v>139</v>
      </c>
      <c r="BK228" s="136">
        <f t="shared" si="19"/>
        <v>3000</v>
      </c>
      <c r="BL228" s="10" t="s">
        <v>192</v>
      </c>
      <c r="BM228" s="10" t="s">
        <v>838</v>
      </c>
    </row>
    <row r="229" spans="2:47" s="22" customFormat="1" ht="16.5" customHeight="1">
      <c r="B229" s="23"/>
      <c r="F229" s="406" t="s">
        <v>244</v>
      </c>
      <c r="G229" s="406"/>
      <c r="H229" s="406"/>
      <c r="I229" s="406"/>
      <c r="R229" s="24"/>
      <c r="T229" s="137"/>
      <c r="AA229" s="59"/>
      <c r="AT229" s="10" t="s">
        <v>142</v>
      </c>
      <c r="AU229" s="10" t="s">
        <v>139</v>
      </c>
    </row>
    <row r="230" spans="2:65" s="22" customFormat="1" ht="25.5" customHeight="1">
      <c r="B230" s="127"/>
      <c r="C230" s="128" t="s">
        <v>690</v>
      </c>
      <c r="D230" s="128" t="s">
        <v>134</v>
      </c>
      <c r="E230" s="129" t="s">
        <v>665</v>
      </c>
      <c r="F230" s="398" t="s">
        <v>666</v>
      </c>
      <c r="G230" s="398"/>
      <c r="H230" s="398"/>
      <c r="I230" s="398"/>
      <c r="J230" s="130" t="s">
        <v>234</v>
      </c>
      <c r="K230" s="131">
        <v>1</v>
      </c>
      <c r="L230" s="399">
        <v>1070</v>
      </c>
      <c r="M230" s="399"/>
      <c r="N230" s="399">
        <f>ROUND(L230*K230,2)</f>
        <v>1070</v>
      </c>
      <c r="O230" s="399"/>
      <c r="P230" s="399"/>
      <c r="Q230" s="399"/>
      <c r="R230" s="132"/>
      <c r="T230" s="133"/>
      <c r="U230" s="30" t="s">
        <v>39</v>
      </c>
      <c r="V230" s="134">
        <v>2.925</v>
      </c>
      <c r="W230" s="134">
        <f>V230*K230</f>
        <v>2.925</v>
      </c>
      <c r="X230" s="134">
        <v>0.00047</v>
      </c>
      <c r="Y230" s="134">
        <f>X230*K230</f>
        <v>0.00047</v>
      </c>
      <c r="Z230" s="134">
        <v>0</v>
      </c>
      <c r="AA230" s="135">
        <f>Z230*K230</f>
        <v>0</v>
      </c>
      <c r="AR230" s="10" t="s">
        <v>192</v>
      </c>
      <c r="AT230" s="10" t="s">
        <v>134</v>
      </c>
      <c r="AU230" s="10" t="s">
        <v>139</v>
      </c>
      <c r="AY230" s="10" t="s">
        <v>133</v>
      </c>
      <c r="BE230" s="136">
        <f>IF(U230="základní",N230,0)</f>
        <v>0</v>
      </c>
      <c r="BF230" s="136">
        <f>IF(U230="snížená",N230,0)</f>
        <v>1070</v>
      </c>
      <c r="BG230" s="136">
        <f>IF(U230="zákl. přenesená",N230,0)</f>
        <v>0</v>
      </c>
      <c r="BH230" s="136">
        <f>IF(U230="sníž. přenesená",N230,0)</f>
        <v>0</v>
      </c>
      <c r="BI230" s="136">
        <f>IF(U230="nulová",N230,0)</f>
        <v>0</v>
      </c>
      <c r="BJ230" s="10" t="s">
        <v>139</v>
      </c>
      <c r="BK230" s="136">
        <f>ROUND(L230*K230,2)</f>
        <v>1070</v>
      </c>
      <c r="BL230" s="10" t="s">
        <v>192</v>
      </c>
      <c r="BM230" s="10" t="s">
        <v>839</v>
      </c>
    </row>
    <row r="231" spans="2:65" s="22" customFormat="1" ht="25.5" customHeight="1">
      <c r="B231" s="127"/>
      <c r="C231" s="145" t="s">
        <v>692</v>
      </c>
      <c r="D231" s="145" t="s">
        <v>175</v>
      </c>
      <c r="E231" s="146" t="s">
        <v>669</v>
      </c>
      <c r="F231" s="404" t="s">
        <v>670</v>
      </c>
      <c r="G231" s="404"/>
      <c r="H231" s="404"/>
      <c r="I231" s="404"/>
      <c r="J231" s="147" t="s">
        <v>234</v>
      </c>
      <c r="K231" s="148">
        <v>1</v>
      </c>
      <c r="L231" s="405">
        <v>3110</v>
      </c>
      <c r="M231" s="405"/>
      <c r="N231" s="405">
        <f>ROUND(L231*K231,2)</f>
        <v>3110</v>
      </c>
      <c r="O231" s="405"/>
      <c r="P231" s="405"/>
      <c r="Q231" s="405"/>
      <c r="R231" s="132"/>
      <c r="T231" s="133"/>
      <c r="U231" s="30" t="s">
        <v>39</v>
      </c>
      <c r="V231" s="134">
        <v>0</v>
      </c>
      <c r="W231" s="134">
        <f>V231*K231</f>
        <v>0</v>
      </c>
      <c r="X231" s="134">
        <v>0.016</v>
      </c>
      <c r="Y231" s="134">
        <f>X231*K231</f>
        <v>0.016</v>
      </c>
      <c r="Z231" s="134">
        <v>0</v>
      </c>
      <c r="AA231" s="135">
        <f>Z231*K231</f>
        <v>0</v>
      </c>
      <c r="AR231" s="10" t="s">
        <v>200</v>
      </c>
      <c r="AT231" s="10" t="s">
        <v>175</v>
      </c>
      <c r="AU231" s="10" t="s">
        <v>139</v>
      </c>
      <c r="AY231" s="10" t="s">
        <v>133</v>
      </c>
      <c r="BE231" s="136">
        <f>IF(U231="základní",N231,0)</f>
        <v>0</v>
      </c>
      <c r="BF231" s="136">
        <f>IF(U231="snížená",N231,0)</f>
        <v>3110</v>
      </c>
      <c r="BG231" s="136">
        <f>IF(U231="zákl. přenesená",N231,0)</f>
        <v>0</v>
      </c>
      <c r="BH231" s="136">
        <f>IF(U231="sníž. přenesená",N231,0)</f>
        <v>0</v>
      </c>
      <c r="BI231" s="136">
        <f>IF(U231="nulová",N231,0)</f>
        <v>0</v>
      </c>
      <c r="BJ231" s="10" t="s">
        <v>139</v>
      </c>
      <c r="BK231" s="136">
        <f>ROUND(L231*K231,2)</f>
        <v>3110</v>
      </c>
      <c r="BL231" s="10" t="s">
        <v>192</v>
      </c>
      <c r="BM231" s="10" t="s">
        <v>840</v>
      </c>
    </row>
    <row r="232" spans="2:65" s="22" customFormat="1" ht="25.5" customHeight="1">
      <c r="B232" s="127"/>
      <c r="C232" s="128" t="s">
        <v>192</v>
      </c>
      <c r="D232" s="128" t="s">
        <v>134</v>
      </c>
      <c r="E232" s="129" t="s">
        <v>255</v>
      </c>
      <c r="F232" s="398" t="s">
        <v>256</v>
      </c>
      <c r="G232" s="398"/>
      <c r="H232" s="398"/>
      <c r="I232" s="398"/>
      <c r="J232" s="130" t="s">
        <v>183</v>
      </c>
      <c r="K232" s="131">
        <v>0.159</v>
      </c>
      <c r="L232" s="399">
        <v>709</v>
      </c>
      <c r="M232" s="399"/>
      <c r="N232" s="399">
        <f>ROUND(L232*K232,2)</f>
        <v>112.73</v>
      </c>
      <c r="O232" s="399"/>
      <c r="P232" s="399"/>
      <c r="Q232" s="399"/>
      <c r="R232" s="132"/>
      <c r="T232" s="133"/>
      <c r="U232" s="30" t="s">
        <v>39</v>
      </c>
      <c r="V232" s="134">
        <v>2.255</v>
      </c>
      <c r="W232" s="134">
        <f>V232*K232</f>
        <v>0.358545</v>
      </c>
      <c r="X232" s="134">
        <v>0</v>
      </c>
      <c r="Y232" s="134">
        <f>X232*K232</f>
        <v>0</v>
      </c>
      <c r="Z232" s="134">
        <v>0</v>
      </c>
      <c r="AA232" s="135">
        <f>Z232*K232</f>
        <v>0</v>
      </c>
      <c r="AR232" s="10" t="s">
        <v>192</v>
      </c>
      <c r="AT232" s="10" t="s">
        <v>134</v>
      </c>
      <c r="AU232" s="10" t="s">
        <v>139</v>
      </c>
      <c r="AY232" s="10" t="s">
        <v>133</v>
      </c>
      <c r="BE232" s="136">
        <f>IF(U232="základní",N232,0)</f>
        <v>0</v>
      </c>
      <c r="BF232" s="136">
        <f>IF(U232="snížená",N232,0)</f>
        <v>112.73</v>
      </c>
      <c r="BG232" s="136">
        <f>IF(U232="zákl. přenesená",N232,0)</f>
        <v>0</v>
      </c>
      <c r="BH232" s="136">
        <f>IF(U232="sníž. přenesená",N232,0)</f>
        <v>0</v>
      </c>
      <c r="BI232" s="136">
        <f>IF(U232="nulová",N232,0)</f>
        <v>0</v>
      </c>
      <c r="BJ232" s="10" t="s">
        <v>139</v>
      </c>
      <c r="BK232" s="136">
        <f>ROUND(L232*K232,2)</f>
        <v>112.73</v>
      </c>
      <c r="BL232" s="10" t="s">
        <v>192</v>
      </c>
      <c r="BM232" s="10" t="s">
        <v>841</v>
      </c>
    </row>
    <row r="233" spans="2:63" s="116" customFormat="1" ht="29.85" customHeight="1">
      <c r="B233" s="117"/>
      <c r="D233" s="126" t="s">
        <v>710</v>
      </c>
      <c r="E233" s="126"/>
      <c r="F233" s="126"/>
      <c r="G233" s="126"/>
      <c r="H233" s="126"/>
      <c r="I233" s="126"/>
      <c r="J233" s="126"/>
      <c r="K233" s="126"/>
      <c r="L233" s="126"/>
      <c r="M233" s="126"/>
      <c r="N233" s="403">
        <f>BK233</f>
        <v>869.19</v>
      </c>
      <c r="O233" s="403"/>
      <c r="P233" s="403"/>
      <c r="Q233" s="403"/>
      <c r="R233" s="119"/>
      <c r="T233" s="120"/>
      <c r="W233" s="121">
        <f>SUM(W234:W236)</f>
        <v>1.3695380000000001</v>
      </c>
      <c r="Y233" s="121">
        <f>SUM(Y234:Y236)</f>
        <v>0.03146</v>
      </c>
      <c r="AA233" s="122">
        <f>SUM(AA234:AA236)</f>
        <v>0</v>
      </c>
      <c r="AR233" s="123" t="s">
        <v>139</v>
      </c>
      <c r="AT233" s="124" t="s">
        <v>71</v>
      </c>
      <c r="AU233" s="124" t="s">
        <v>78</v>
      </c>
      <c r="AY233" s="123" t="s">
        <v>133</v>
      </c>
      <c r="BK233" s="125">
        <f>SUM(BK234:BK236)</f>
        <v>869.19</v>
      </c>
    </row>
    <row r="234" spans="2:65" s="22" customFormat="1" ht="25.5" customHeight="1">
      <c r="B234" s="127"/>
      <c r="C234" s="128" t="s">
        <v>489</v>
      </c>
      <c r="D234" s="128" t="s">
        <v>134</v>
      </c>
      <c r="E234" s="129" t="s">
        <v>842</v>
      </c>
      <c r="F234" s="398" t="s">
        <v>843</v>
      </c>
      <c r="G234" s="398"/>
      <c r="H234" s="398"/>
      <c r="I234" s="398"/>
      <c r="J234" s="130" t="s">
        <v>137</v>
      </c>
      <c r="K234" s="131">
        <v>4.4</v>
      </c>
      <c r="L234" s="399">
        <v>194</v>
      </c>
      <c r="M234" s="399"/>
      <c r="N234" s="399">
        <f>ROUND(L234*K234,2)</f>
        <v>853.6</v>
      </c>
      <c r="O234" s="399"/>
      <c r="P234" s="399"/>
      <c r="Q234" s="399"/>
      <c r="R234" s="132"/>
      <c r="T234" s="133"/>
      <c r="U234" s="30" t="s">
        <v>39</v>
      </c>
      <c r="V234" s="134">
        <v>0.3</v>
      </c>
      <c r="W234" s="134">
        <f>V234*K234</f>
        <v>1.32</v>
      </c>
      <c r="X234" s="134">
        <v>0.00715</v>
      </c>
      <c r="Y234" s="134">
        <f>X234*K234</f>
        <v>0.03146</v>
      </c>
      <c r="Z234" s="134">
        <v>0</v>
      </c>
      <c r="AA234" s="135">
        <f>Z234*K234</f>
        <v>0</v>
      </c>
      <c r="AR234" s="10" t="s">
        <v>192</v>
      </c>
      <c r="AT234" s="10" t="s">
        <v>134</v>
      </c>
      <c r="AU234" s="10" t="s">
        <v>139</v>
      </c>
      <c r="AY234" s="10" t="s">
        <v>133</v>
      </c>
      <c r="BE234" s="136">
        <f>IF(U234="základní",N234,0)</f>
        <v>0</v>
      </c>
      <c r="BF234" s="136">
        <f>IF(U234="snížená",N234,0)</f>
        <v>853.6</v>
      </c>
      <c r="BG234" s="136">
        <f>IF(U234="zákl. přenesená",N234,0)</f>
        <v>0</v>
      </c>
      <c r="BH234" s="136">
        <f>IF(U234="sníž. přenesená",N234,0)</f>
        <v>0</v>
      </c>
      <c r="BI234" s="136">
        <f>IF(U234="nulová",N234,0)</f>
        <v>0</v>
      </c>
      <c r="BJ234" s="10" t="s">
        <v>139</v>
      </c>
      <c r="BK234" s="136">
        <f>ROUND(L234*K234,2)</f>
        <v>853.6</v>
      </c>
      <c r="BL234" s="10" t="s">
        <v>192</v>
      </c>
      <c r="BM234" s="10" t="s">
        <v>844</v>
      </c>
    </row>
    <row r="235" spans="2:51" s="138" customFormat="1" ht="16.5" customHeight="1">
      <c r="B235" s="139"/>
      <c r="E235" s="140"/>
      <c r="F235" s="397" t="s">
        <v>845</v>
      </c>
      <c r="G235" s="397"/>
      <c r="H235" s="397"/>
      <c r="I235" s="397"/>
      <c r="K235" s="141">
        <v>4.4</v>
      </c>
      <c r="R235" s="142"/>
      <c r="T235" s="143"/>
      <c r="AA235" s="144"/>
      <c r="AT235" s="140" t="s">
        <v>144</v>
      </c>
      <c r="AU235" s="140" t="s">
        <v>139</v>
      </c>
      <c r="AV235" s="138" t="s">
        <v>139</v>
      </c>
      <c r="AW235" s="138" t="s">
        <v>30</v>
      </c>
      <c r="AX235" s="138" t="s">
        <v>78</v>
      </c>
      <c r="AY235" s="140" t="s">
        <v>133</v>
      </c>
    </row>
    <row r="236" spans="2:65" s="22" customFormat="1" ht="25.5" customHeight="1">
      <c r="B236" s="127"/>
      <c r="C236" s="128" t="s">
        <v>658</v>
      </c>
      <c r="D236" s="128" t="s">
        <v>134</v>
      </c>
      <c r="E236" s="129" t="s">
        <v>846</v>
      </c>
      <c r="F236" s="398" t="s">
        <v>847</v>
      </c>
      <c r="G236" s="398"/>
      <c r="H236" s="398"/>
      <c r="I236" s="398"/>
      <c r="J236" s="130" t="s">
        <v>183</v>
      </c>
      <c r="K236" s="131">
        <v>0.031</v>
      </c>
      <c r="L236" s="399">
        <v>503</v>
      </c>
      <c r="M236" s="399"/>
      <c r="N236" s="399">
        <f>ROUND(L236*K236,2)</f>
        <v>15.59</v>
      </c>
      <c r="O236" s="399"/>
      <c r="P236" s="399"/>
      <c r="Q236" s="399"/>
      <c r="R236" s="132"/>
      <c r="T236" s="133"/>
      <c r="U236" s="30" t="s">
        <v>39</v>
      </c>
      <c r="V236" s="134">
        <v>1.598</v>
      </c>
      <c r="W236" s="134">
        <f>V236*K236</f>
        <v>0.049538000000000006</v>
      </c>
      <c r="X236" s="134">
        <v>0</v>
      </c>
      <c r="Y236" s="134">
        <f>X236*K236</f>
        <v>0</v>
      </c>
      <c r="Z236" s="134">
        <v>0</v>
      </c>
      <c r="AA236" s="135">
        <f>Z236*K236</f>
        <v>0</v>
      </c>
      <c r="AR236" s="10" t="s">
        <v>192</v>
      </c>
      <c r="AT236" s="10" t="s">
        <v>134</v>
      </c>
      <c r="AU236" s="10" t="s">
        <v>139</v>
      </c>
      <c r="AY236" s="10" t="s">
        <v>133</v>
      </c>
      <c r="BE236" s="136">
        <f>IF(U236="základní",N236,0)</f>
        <v>0</v>
      </c>
      <c r="BF236" s="136">
        <f>IF(U236="snížená",N236,0)</f>
        <v>15.59</v>
      </c>
      <c r="BG236" s="136">
        <f>IF(U236="zákl. přenesená",N236,0)</f>
        <v>0</v>
      </c>
      <c r="BH236" s="136">
        <f>IF(U236="sníž. přenesená",N236,0)</f>
        <v>0</v>
      </c>
      <c r="BI236" s="136">
        <f>IF(U236="nulová",N236,0)</f>
        <v>0</v>
      </c>
      <c r="BJ236" s="10" t="s">
        <v>139</v>
      </c>
      <c r="BK236" s="136">
        <f>ROUND(L236*K236,2)</f>
        <v>15.59</v>
      </c>
      <c r="BL236" s="10" t="s">
        <v>192</v>
      </c>
      <c r="BM236" s="10" t="s">
        <v>848</v>
      </c>
    </row>
    <row r="237" spans="2:63" s="116" customFormat="1" ht="29.85" customHeight="1">
      <c r="B237" s="117"/>
      <c r="D237" s="126" t="s">
        <v>711</v>
      </c>
      <c r="E237" s="126"/>
      <c r="F237" s="126"/>
      <c r="G237" s="126"/>
      <c r="H237" s="126"/>
      <c r="I237" s="126"/>
      <c r="J237" s="126"/>
      <c r="K237" s="126"/>
      <c r="L237" s="126"/>
      <c r="M237" s="126"/>
      <c r="N237" s="403">
        <f>BK237</f>
        <v>471.93000000000006</v>
      </c>
      <c r="O237" s="403"/>
      <c r="P237" s="403"/>
      <c r="Q237" s="403"/>
      <c r="R237" s="119"/>
      <c r="T237" s="120"/>
      <c r="W237" s="121">
        <f>SUM(W238:W242)</f>
        <v>0.542699</v>
      </c>
      <c r="Y237" s="121">
        <f>SUM(Y238:Y242)</f>
        <v>0.00132</v>
      </c>
      <c r="AA237" s="122">
        <f>SUM(AA238:AA242)</f>
        <v>0</v>
      </c>
      <c r="AR237" s="123" t="s">
        <v>139</v>
      </c>
      <c r="AT237" s="124" t="s">
        <v>71</v>
      </c>
      <c r="AU237" s="124" t="s">
        <v>78</v>
      </c>
      <c r="AY237" s="123" t="s">
        <v>133</v>
      </c>
      <c r="BK237" s="125">
        <f>SUM(BK238:BK242)</f>
        <v>471.93000000000006</v>
      </c>
    </row>
    <row r="238" spans="2:65" s="22" customFormat="1" ht="25.5" customHeight="1">
      <c r="B238" s="127"/>
      <c r="C238" s="128" t="s">
        <v>481</v>
      </c>
      <c r="D238" s="128" t="s">
        <v>134</v>
      </c>
      <c r="E238" s="129" t="s">
        <v>849</v>
      </c>
      <c r="F238" s="398" t="s">
        <v>850</v>
      </c>
      <c r="G238" s="398"/>
      <c r="H238" s="398"/>
      <c r="I238" s="398"/>
      <c r="J238" s="130" t="s">
        <v>137</v>
      </c>
      <c r="K238" s="131">
        <v>4.4</v>
      </c>
      <c r="L238" s="399">
        <v>3.15</v>
      </c>
      <c r="M238" s="399"/>
      <c r="N238" s="399">
        <f>ROUND(L238*K238,2)</f>
        <v>13.86</v>
      </c>
      <c r="O238" s="399"/>
      <c r="P238" s="399"/>
      <c r="Q238" s="399"/>
      <c r="R238" s="132"/>
      <c r="T238" s="133"/>
      <c r="U238" s="30" t="s">
        <v>39</v>
      </c>
      <c r="V238" s="134">
        <v>0.01</v>
      </c>
      <c r="W238" s="134">
        <f>V238*K238</f>
        <v>0.044000000000000004</v>
      </c>
      <c r="X238" s="134">
        <v>0</v>
      </c>
      <c r="Y238" s="134">
        <f>X238*K238</f>
        <v>0</v>
      </c>
      <c r="Z238" s="134">
        <v>0</v>
      </c>
      <c r="AA238" s="135">
        <f>Z238*K238</f>
        <v>0</v>
      </c>
      <c r="AR238" s="10" t="s">
        <v>192</v>
      </c>
      <c r="AT238" s="10" t="s">
        <v>134</v>
      </c>
      <c r="AU238" s="10" t="s">
        <v>139</v>
      </c>
      <c r="AY238" s="10" t="s">
        <v>133</v>
      </c>
      <c r="BE238" s="136">
        <f>IF(U238="základní",N238,0)</f>
        <v>0</v>
      </c>
      <c r="BF238" s="136">
        <f>IF(U238="snížená",N238,0)</f>
        <v>13.86</v>
      </c>
      <c r="BG238" s="136">
        <f>IF(U238="zákl. přenesená",N238,0)</f>
        <v>0</v>
      </c>
      <c r="BH238" s="136">
        <f>IF(U238="sníž. přenesená",N238,0)</f>
        <v>0</v>
      </c>
      <c r="BI238" s="136">
        <f>IF(U238="nulová",N238,0)</f>
        <v>0</v>
      </c>
      <c r="BJ238" s="10" t="s">
        <v>139</v>
      </c>
      <c r="BK238" s="136">
        <f>ROUND(L238*K238,2)</f>
        <v>13.86</v>
      </c>
      <c r="BL238" s="10" t="s">
        <v>192</v>
      </c>
      <c r="BM238" s="10" t="s">
        <v>851</v>
      </c>
    </row>
    <row r="239" spans="2:51" s="138" customFormat="1" ht="16.5" customHeight="1">
      <c r="B239" s="139"/>
      <c r="E239" s="140"/>
      <c r="F239" s="397" t="s">
        <v>845</v>
      </c>
      <c r="G239" s="397"/>
      <c r="H239" s="397"/>
      <c r="I239" s="397"/>
      <c r="K239" s="141">
        <v>4.4</v>
      </c>
      <c r="R239" s="142"/>
      <c r="T239" s="143"/>
      <c r="AA239" s="144"/>
      <c r="AT239" s="140" t="s">
        <v>144</v>
      </c>
      <c r="AU239" s="140" t="s">
        <v>139</v>
      </c>
      <c r="AV239" s="138" t="s">
        <v>139</v>
      </c>
      <c r="AW239" s="138" t="s">
        <v>30</v>
      </c>
      <c r="AX239" s="138" t="s">
        <v>78</v>
      </c>
      <c r="AY239" s="140" t="s">
        <v>133</v>
      </c>
    </row>
    <row r="240" spans="2:65" s="22" customFormat="1" ht="25.5" customHeight="1">
      <c r="B240" s="127"/>
      <c r="C240" s="128" t="s">
        <v>485</v>
      </c>
      <c r="D240" s="128" t="s">
        <v>134</v>
      </c>
      <c r="E240" s="129" t="s">
        <v>852</v>
      </c>
      <c r="F240" s="398" t="s">
        <v>853</v>
      </c>
      <c r="G240" s="398"/>
      <c r="H240" s="398"/>
      <c r="I240" s="398"/>
      <c r="J240" s="130" t="s">
        <v>137</v>
      </c>
      <c r="K240" s="131">
        <v>4.4</v>
      </c>
      <c r="L240" s="399">
        <v>104</v>
      </c>
      <c r="M240" s="399"/>
      <c r="N240" s="399">
        <f>ROUND(L240*K240,2)</f>
        <v>457.6</v>
      </c>
      <c r="O240" s="399"/>
      <c r="P240" s="399"/>
      <c r="Q240" s="399"/>
      <c r="R240" s="132"/>
      <c r="T240" s="133"/>
      <c r="U240" s="30" t="s">
        <v>39</v>
      </c>
      <c r="V240" s="134">
        <v>0.113</v>
      </c>
      <c r="W240" s="134">
        <f>V240*K240</f>
        <v>0.49720000000000003</v>
      </c>
      <c r="X240" s="134">
        <v>0.0003</v>
      </c>
      <c r="Y240" s="134">
        <f>X240*K240</f>
        <v>0.00132</v>
      </c>
      <c r="Z240" s="134">
        <v>0</v>
      </c>
      <c r="AA240" s="135">
        <f>Z240*K240</f>
        <v>0</v>
      </c>
      <c r="AR240" s="10" t="s">
        <v>192</v>
      </c>
      <c r="AT240" s="10" t="s">
        <v>134</v>
      </c>
      <c r="AU240" s="10" t="s">
        <v>139</v>
      </c>
      <c r="AY240" s="10" t="s">
        <v>133</v>
      </c>
      <c r="BE240" s="136">
        <f>IF(U240="základní",N240,0)</f>
        <v>0</v>
      </c>
      <c r="BF240" s="136">
        <f>IF(U240="snížená",N240,0)</f>
        <v>457.6</v>
      </c>
      <c r="BG240" s="136">
        <f>IF(U240="zákl. přenesená",N240,0)</f>
        <v>0</v>
      </c>
      <c r="BH240" s="136">
        <f>IF(U240="sníž. přenesená",N240,0)</f>
        <v>0</v>
      </c>
      <c r="BI240" s="136">
        <f>IF(U240="nulová",N240,0)</f>
        <v>0</v>
      </c>
      <c r="BJ240" s="10" t="s">
        <v>139</v>
      </c>
      <c r="BK240" s="136">
        <f>ROUND(L240*K240,2)</f>
        <v>457.6</v>
      </c>
      <c r="BL240" s="10" t="s">
        <v>192</v>
      </c>
      <c r="BM240" s="10" t="s">
        <v>854</v>
      </c>
    </row>
    <row r="241" spans="2:51" s="138" customFormat="1" ht="16.5" customHeight="1">
      <c r="B241" s="139"/>
      <c r="E241" s="140"/>
      <c r="F241" s="397" t="s">
        <v>845</v>
      </c>
      <c r="G241" s="397"/>
      <c r="H241" s="397"/>
      <c r="I241" s="397"/>
      <c r="K241" s="141">
        <v>4.4</v>
      </c>
      <c r="R241" s="142"/>
      <c r="T241" s="143"/>
      <c r="AA241" s="144"/>
      <c r="AT241" s="140" t="s">
        <v>144</v>
      </c>
      <c r="AU241" s="140" t="s">
        <v>139</v>
      </c>
      <c r="AV241" s="138" t="s">
        <v>139</v>
      </c>
      <c r="AW241" s="138" t="s">
        <v>30</v>
      </c>
      <c r="AX241" s="138" t="s">
        <v>78</v>
      </c>
      <c r="AY241" s="140" t="s">
        <v>133</v>
      </c>
    </row>
    <row r="242" spans="2:65" s="22" customFormat="1" ht="25.5" customHeight="1">
      <c r="B242" s="127"/>
      <c r="C242" s="128" t="s">
        <v>660</v>
      </c>
      <c r="D242" s="128" t="s">
        <v>134</v>
      </c>
      <c r="E242" s="129" t="s">
        <v>855</v>
      </c>
      <c r="F242" s="398" t="s">
        <v>856</v>
      </c>
      <c r="G242" s="398"/>
      <c r="H242" s="398"/>
      <c r="I242" s="398"/>
      <c r="J242" s="130" t="s">
        <v>183</v>
      </c>
      <c r="K242" s="131">
        <v>0.001</v>
      </c>
      <c r="L242" s="399">
        <v>472</v>
      </c>
      <c r="M242" s="399"/>
      <c r="N242" s="399">
        <f>ROUND(L242*K242,2)</f>
        <v>0.47</v>
      </c>
      <c r="O242" s="399"/>
      <c r="P242" s="399"/>
      <c r="Q242" s="399"/>
      <c r="R242" s="132"/>
      <c r="T242" s="133"/>
      <c r="U242" s="30" t="s">
        <v>39</v>
      </c>
      <c r="V242" s="134">
        <v>1.499</v>
      </c>
      <c r="W242" s="134">
        <f>V242*K242</f>
        <v>0.0014990000000000001</v>
      </c>
      <c r="X242" s="134">
        <v>0</v>
      </c>
      <c r="Y242" s="134">
        <f>X242*K242</f>
        <v>0</v>
      </c>
      <c r="Z242" s="134">
        <v>0</v>
      </c>
      <c r="AA242" s="135">
        <f>Z242*K242</f>
        <v>0</v>
      </c>
      <c r="AR242" s="10" t="s">
        <v>192</v>
      </c>
      <c r="AT242" s="10" t="s">
        <v>134</v>
      </c>
      <c r="AU242" s="10" t="s">
        <v>139</v>
      </c>
      <c r="AY242" s="10" t="s">
        <v>133</v>
      </c>
      <c r="BE242" s="136">
        <f>IF(U242="základní",N242,0)</f>
        <v>0</v>
      </c>
      <c r="BF242" s="136">
        <f>IF(U242="snížená",N242,0)</f>
        <v>0.47</v>
      </c>
      <c r="BG242" s="136">
        <f>IF(U242="zákl. přenesená",N242,0)</f>
        <v>0</v>
      </c>
      <c r="BH242" s="136">
        <f>IF(U242="sníž. přenesená",N242,0)</f>
        <v>0</v>
      </c>
      <c r="BI242" s="136">
        <f>IF(U242="nulová",N242,0)</f>
        <v>0</v>
      </c>
      <c r="BJ242" s="10" t="s">
        <v>139</v>
      </c>
      <c r="BK242" s="136">
        <f>ROUND(L242*K242,2)</f>
        <v>0.47</v>
      </c>
      <c r="BL242" s="10" t="s">
        <v>192</v>
      </c>
      <c r="BM242" s="10" t="s">
        <v>857</v>
      </c>
    </row>
    <row r="243" spans="2:63" s="116" customFormat="1" ht="29.85" customHeight="1">
      <c r="B243" s="117"/>
      <c r="D243" s="126" t="s">
        <v>116</v>
      </c>
      <c r="E243" s="126"/>
      <c r="F243" s="126"/>
      <c r="G243" s="126"/>
      <c r="H243" s="126"/>
      <c r="I243" s="126"/>
      <c r="J243" s="126"/>
      <c r="K243" s="126"/>
      <c r="L243" s="126"/>
      <c r="M243" s="126"/>
      <c r="N243" s="403">
        <f>BK243</f>
        <v>39.150000000000006</v>
      </c>
      <c r="O243" s="403"/>
      <c r="P243" s="403"/>
      <c r="Q243" s="403"/>
      <c r="R243" s="119"/>
      <c r="T243" s="120"/>
      <c r="W243" s="121">
        <f>SUM(W244:W246)</f>
        <v>0.06160000000000001</v>
      </c>
      <c r="Y243" s="121">
        <f>SUM(Y244:Y246)</f>
        <v>0</v>
      </c>
      <c r="AA243" s="122">
        <f>SUM(AA244:AA246)</f>
        <v>0</v>
      </c>
      <c r="AR243" s="123" t="s">
        <v>139</v>
      </c>
      <c r="AT243" s="124" t="s">
        <v>71</v>
      </c>
      <c r="AU243" s="124" t="s">
        <v>78</v>
      </c>
      <c r="AY243" s="123" t="s">
        <v>133</v>
      </c>
      <c r="BK243" s="125">
        <f>SUM(BK244:BK246)</f>
        <v>39.150000000000006</v>
      </c>
    </row>
    <row r="244" spans="2:65" s="22" customFormat="1" ht="25.5" customHeight="1">
      <c r="B244" s="127"/>
      <c r="C244" s="128" t="s">
        <v>696</v>
      </c>
      <c r="D244" s="128" t="s">
        <v>134</v>
      </c>
      <c r="E244" s="129" t="s">
        <v>272</v>
      </c>
      <c r="F244" s="398" t="s">
        <v>273</v>
      </c>
      <c r="G244" s="398"/>
      <c r="H244" s="398"/>
      <c r="I244" s="398"/>
      <c r="J244" s="130" t="s">
        <v>137</v>
      </c>
      <c r="K244" s="131">
        <v>4.4</v>
      </c>
      <c r="L244" s="399">
        <v>4.93</v>
      </c>
      <c r="M244" s="399"/>
      <c r="N244" s="399">
        <f>ROUND(L244*K244,2)</f>
        <v>21.69</v>
      </c>
      <c r="O244" s="399"/>
      <c r="P244" s="399"/>
      <c r="Q244" s="399"/>
      <c r="R244" s="132"/>
      <c r="T244" s="133"/>
      <c r="U244" s="30" t="s">
        <v>39</v>
      </c>
      <c r="V244" s="134">
        <v>0.014</v>
      </c>
      <c r="W244" s="134">
        <f>V244*K244</f>
        <v>0.06160000000000001</v>
      </c>
      <c r="X244" s="134">
        <v>0</v>
      </c>
      <c r="Y244" s="134">
        <f>X244*K244</f>
        <v>0</v>
      </c>
      <c r="Z244" s="134">
        <v>0</v>
      </c>
      <c r="AA244" s="135">
        <f>Z244*K244</f>
        <v>0</v>
      </c>
      <c r="AR244" s="10" t="s">
        <v>192</v>
      </c>
      <c r="AT244" s="10" t="s">
        <v>134</v>
      </c>
      <c r="AU244" s="10" t="s">
        <v>139</v>
      </c>
      <c r="AY244" s="10" t="s">
        <v>133</v>
      </c>
      <c r="BE244" s="136">
        <f>IF(U244="základní",N244,0)</f>
        <v>0</v>
      </c>
      <c r="BF244" s="136">
        <f>IF(U244="snížená",N244,0)</f>
        <v>21.69</v>
      </c>
      <c r="BG244" s="136">
        <f>IF(U244="zákl. přenesená",N244,0)</f>
        <v>0</v>
      </c>
      <c r="BH244" s="136">
        <f>IF(U244="sníž. přenesená",N244,0)</f>
        <v>0</v>
      </c>
      <c r="BI244" s="136">
        <f>IF(U244="nulová",N244,0)</f>
        <v>0</v>
      </c>
      <c r="BJ244" s="10" t="s">
        <v>139</v>
      </c>
      <c r="BK244" s="136">
        <f>ROUND(L244*K244,2)</f>
        <v>21.69</v>
      </c>
      <c r="BL244" s="10" t="s">
        <v>192</v>
      </c>
      <c r="BM244" s="10" t="s">
        <v>858</v>
      </c>
    </row>
    <row r="245" spans="2:51" s="138" customFormat="1" ht="16.5" customHeight="1">
      <c r="B245" s="139"/>
      <c r="E245" s="140"/>
      <c r="F245" s="397" t="s">
        <v>845</v>
      </c>
      <c r="G245" s="397"/>
      <c r="H245" s="397"/>
      <c r="I245" s="397"/>
      <c r="K245" s="141">
        <v>4.4</v>
      </c>
      <c r="R245" s="142"/>
      <c r="T245" s="143"/>
      <c r="AA245" s="144"/>
      <c r="AT245" s="140" t="s">
        <v>144</v>
      </c>
      <c r="AU245" s="140" t="s">
        <v>139</v>
      </c>
      <c r="AV245" s="138" t="s">
        <v>139</v>
      </c>
      <c r="AW245" s="138" t="s">
        <v>30</v>
      </c>
      <c r="AX245" s="138" t="s">
        <v>78</v>
      </c>
      <c r="AY245" s="140" t="s">
        <v>133</v>
      </c>
    </row>
    <row r="246" spans="2:65" s="22" customFormat="1" ht="25.5" customHeight="1">
      <c r="B246" s="127"/>
      <c r="C246" s="145" t="s">
        <v>701</v>
      </c>
      <c r="D246" s="145" t="s">
        <v>175</v>
      </c>
      <c r="E246" s="146" t="s">
        <v>276</v>
      </c>
      <c r="F246" s="404" t="s">
        <v>277</v>
      </c>
      <c r="G246" s="404"/>
      <c r="H246" s="404"/>
      <c r="I246" s="404"/>
      <c r="J246" s="147" t="s">
        <v>137</v>
      </c>
      <c r="K246" s="148">
        <v>4.62</v>
      </c>
      <c r="L246" s="405">
        <v>3.78</v>
      </c>
      <c r="M246" s="405"/>
      <c r="N246" s="405">
        <f>ROUND(L246*K246,2)</f>
        <v>17.46</v>
      </c>
      <c r="O246" s="405"/>
      <c r="P246" s="405"/>
      <c r="Q246" s="405"/>
      <c r="R246" s="132"/>
      <c r="T246" s="133"/>
      <c r="U246" s="30" t="s">
        <v>39</v>
      </c>
      <c r="V246" s="134">
        <v>0</v>
      </c>
      <c r="W246" s="134">
        <f>V246*K246</f>
        <v>0</v>
      </c>
      <c r="X246" s="134">
        <v>0</v>
      </c>
      <c r="Y246" s="134">
        <f>X246*K246</f>
        <v>0</v>
      </c>
      <c r="Z246" s="134">
        <v>0</v>
      </c>
      <c r="AA246" s="135">
        <f>Z246*K246</f>
        <v>0</v>
      </c>
      <c r="AR246" s="10" t="s">
        <v>200</v>
      </c>
      <c r="AT246" s="10" t="s">
        <v>175</v>
      </c>
      <c r="AU246" s="10" t="s">
        <v>139</v>
      </c>
      <c r="AY246" s="10" t="s">
        <v>133</v>
      </c>
      <c r="BE246" s="136">
        <f>IF(U246="základní",N246,0)</f>
        <v>0</v>
      </c>
      <c r="BF246" s="136">
        <f>IF(U246="snížená",N246,0)</f>
        <v>17.46</v>
      </c>
      <c r="BG246" s="136">
        <f>IF(U246="zákl. přenesená",N246,0)</f>
        <v>0</v>
      </c>
      <c r="BH246" s="136">
        <f>IF(U246="sníž. přenesená",N246,0)</f>
        <v>0</v>
      </c>
      <c r="BI246" s="136">
        <f>IF(U246="nulová",N246,0)</f>
        <v>0</v>
      </c>
      <c r="BJ246" s="10" t="s">
        <v>139</v>
      </c>
      <c r="BK246" s="136">
        <f>ROUND(L246*K246,2)</f>
        <v>17.46</v>
      </c>
      <c r="BL246" s="10" t="s">
        <v>192</v>
      </c>
      <c r="BM246" s="10" t="s">
        <v>859</v>
      </c>
    </row>
    <row r="247" spans="2:63" s="116" customFormat="1" ht="29.85" customHeight="1">
      <c r="B247" s="117"/>
      <c r="D247" s="126" t="s">
        <v>117</v>
      </c>
      <c r="E247" s="126"/>
      <c r="F247" s="126"/>
      <c r="G247" s="126"/>
      <c r="H247" s="126"/>
      <c r="I247" s="126"/>
      <c r="J247" s="126"/>
      <c r="K247" s="126"/>
      <c r="L247" s="126"/>
      <c r="M247" s="126"/>
      <c r="N247" s="403">
        <f>BK247</f>
        <v>2870.12</v>
      </c>
      <c r="O247" s="403"/>
      <c r="P247" s="403"/>
      <c r="Q247" s="403"/>
      <c r="R247" s="119"/>
      <c r="T247" s="120"/>
      <c r="W247" s="121">
        <f>SUM(W248:W259)</f>
        <v>5.103999999999999</v>
      </c>
      <c r="Y247" s="121">
        <f>SUM(Y248:Y259)</f>
        <v>0.011439999999999999</v>
      </c>
      <c r="AA247" s="122">
        <f>SUM(AA248:AA259)</f>
        <v>0</v>
      </c>
      <c r="AR247" s="123" t="s">
        <v>139</v>
      </c>
      <c r="AT247" s="124" t="s">
        <v>71</v>
      </c>
      <c r="AU247" s="124" t="s">
        <v>78</v>
      </c>
      <c r="AY247" s="123" t="s">
        <v>133</v>
      </c>
      <c r="BK247" s="125">
        <f>SUM(BK248:BK259)</f>
        <v>2870.12</v>
      </c>
    </row>
    <row r="248" spans="2:65" s="22" customFormat="1" ht="25.5" customHeight="1">
      <c r="B248" s="127"/>
      <c r="C248" s="128" t="s">
        <v>703</v>
      </c>
      <c r="D248" s="128" t="s">
        <v>134</v>
      </c>
      <c r="E248" s="129" t="s">
        <v>302</v>
      </c>
      <c r="F248" s="398" t="s">
        <v>303</v>
      </c>
      <c r="G248" s="398"/>
      <c r="H248" s="398"/>
      <c r="I248" s="398"/>
      <c r="J248" s="130" t="s">
        <v>137</v>
      </c>
      <c r="K248" s="131">
        <v>44</v>
      </c>
      <c r="L248" s="399">
        <v>4.23</v>
      </c>
      <c r="M248" s="399"/>
      <c r="N248" s="399">
        <f>ROUND(L248*K248,2)</f>
        <v>186.12</v>
      </c>
      <c r="O248" s="399"/>
      <c r="P248" s="399"/>
      <c r="Q248" s="399"/>
      <c r="R248" s="132"/>
      <c r="T248" s="133"/>
      <c r="U248" s="30" t="s">
        <v>39</v>
      </c>
      <c r="V248" s="134">
        <v>0.012</v>
      </c>
      <c r="W248" s="134">
        <f>V248*K248</f>
        <v>0.528</v>
      </c>
      <c r="X248" s="134">
        <v>0</v>
      </c>
      <c r="Y248" s="134">
        <f>X248*K248</f>
        <v>0</v>
      </c>
      <c r="Z248" s="134">
        <v>0</v>
      </c>
      <c r="AA248" s="135">
        <f>Z248*K248</f>
        <v>0</v>
      </c>
      <c r="AR248" s="10" t="s">
        <v>192</v>
      </c>
      <c r="AT248" s="10" t="s">
        <v>134</v>
      </c>
      <c r="AU248" s="10" t="s">
        <v>139</v>
      </c>
      <c r="AY248" s="10" t="s">
        <v>133</v>
      </c>
      <c r="BE248" s="136">
        <f>IF(U248="základní",N248,0)</f>
        <v>0</v>
      </c>
      <c r="BF248" s="136">
        <f>IF(U248="snížená",N248,0)</f>
        <v>186.12</v>
      </c>
      <c r="BG248" s="136">
        <f>IF(U248="zákl. přenesená",N248,0)</f>
        <v>0</v>
      </c>
      <c r="BH248" s="136">
        <f>IF(U248="sníž. přenesená",N248,0)</f>
        <v>0</v>
      </c>
      <c r="BI248" s="136">
        <f>IF(U248="nulová",N248,0)</f>
        <v>0</v>
      </c>
      <c r="BJ248" s="10" t="s">
        <v>139</v>
      </c>
      <c r="BK248" s="136">
        <f>ROUND(L248*K248,2)</f>
        <v>186.12</v>
      </c>
      <c r="BL248" s="10" t="s">
        <v>192</v>
      </c>
      <c r="BM248" s="10" t="s">
        <v>860</v>
      </c>
    </row>
    <row r="249" spans="2:51" s="138" customFormat="1" ht="16.5" customHeight="1">
      <c r="B249" s="139"/>
      <c r="E249" s="140"/>
      <c r="F249" s="397" t="s">
        <v>861</v>
      </c>
      <c r="G249" s="397"/>
      <c r="H249" s="397"/>
      <c r="I249" s="397"/>
      <c r="K249" s="141">
        <v>16</v>
      </c>
      <c r="R249" s="142"/>
      <c r="T249" s="143"/>
      <c r="AA249" s="144"/>
      <c r="AT249" s="140" t="s">
        <v>144</v>
      </c>
      <c r="AU249" s="140" t="s">
        <v>139</v>
      </c>
      <c r="AV249" s="138" t="s">
        <v>139</v>
      </c>
      <c r="AW249" s="138" t="s">
        <v>30</v>
      </c>
      <c r="AX249" s="138" t="s">
        <v>72</v>
      </c>
      <c r="AY249" s="140" t="s">
        <v>133</v>
      </c>
    </row>
    <row r="250" spans="2:51" s="138" customFormat="1" ht="16.5" customHeight="1">
      <c r="B250" s="139"/>
      <c r="E250" s="140"/>
      <c r="F250" s="400" t="s">
        <v>862</v>
      </c>
      <c r="G250" s="400"/>
      <c r="H250" s="400"/>
      <c r="I250" s="400"/>
      <c r="K250" s="141">
        <v>17.6</v>
      </c>
      <c r="R250" s="142"/>
      <c r="T250" s="143"/>
      <c r="AA250" s="144"/>
      <c r="AT250" s="140" t="s">
        <v>144</v>
      </c>
      <c r="AU250" s="140" t="s">
        <v>139</v>
      </c>
      <c r="AV250" s="138" t="s">
        <v>139</v>
      </c>
      <c r="AW250" s="138" t="s">
        <v>30</v>
      </c>
      <c r="AX250" s="138" t="s">
        <v>72</v>
      </c>
      <c r="AY250" s="140" t="s">
        <v>133</v>
      </c>
    </row>
    <row r="251" spans="2:51" s="138" customFormat="1" ht="16.5" customHeight="1">
      <c r="B251" s="139"/>
      <c r="E251" s="140"/>
      <c r="F251" s="400" t="s">
        <v>863</v>
      </c>
      <c r="G251" s="400"/>
      <c r="H251" s="400"/>
      <c r="I251" s="400"/>
      <c r="K251" s="141">
        <v>4.4</v>
      </c>
      <c r="R251" s="142"/>
      <c r="T251" s="143"/>
      <c r="AA251" s="144"/>
      <c r="AT251" s="140" t="s">
        <v>144</v>
      </c>
      <c r="AU251" s="140" t="s">
        <v>139</v>
      </c>
      <c r="AV251" s="138" t="s">
        <v>139</v>
      </c>
      <c r="AW251" s="138" t="s">
        <v>30</v>
      </c>
      <c r="AX251" s="138" t="s">
        <v>72</v>
      </c>
      <c r="AY251" s="140" t="s">
        <v>133</v>
      </c>
    </row>
    <row r="252" spans="2:51" s="138" customFormat="1" ht="16.5" customHeight="1">
      <c r="B252" s="139"/>
      <c r="E252" s="140"/>
      <c r="F252" s="400" t="s">
        <v>864</v>
      </c>
      <c r="G252" s="400"/>
      <c r="H252" s="400"/>
      <c r="I252" s="400"/>
      <c r="K252" s="141">
        <v>6</v>
      </c>
      <c r="R252" s="142"/>
      <c r="T252" s="143"/>
      <c r="AA252" s="144"/>
      <c r="AT252" s="140" t="s">
        <v>144</v>
      </c>
      <c r="AU252" s="140" t="s">
        <v>139</v>
      </c>
      <c r="AV252" s="138" t="s">
        <v>139</v>
      </c>
      <c r="AW252" s="138" t="s">
        <v>30</v>
      </c>
      <c r="AX252" s="138" t="s">
        <v>72</v>
      </c>
      <c r="AY252" s="140" t="s">
        <v>133</v>
      </c>
    </row>
    <row r="253" spans="2:51" s="149" customFormat="1" ht="16.5" customHeight="1">
      <c r="B253" s="150"/>
      <c r="E253" s="151"/>
      <c r="F253" s="401" t="s">
        <v>196</v>
      </c>
      <c r="G253" s="401"/>
      <c r="H253" s="401"/>
      <c r="I253" s="401"/>
      <c r="K253" s="152">
        <v>44</v>
      </c>
      <c r="R253" s="153"/>
      <c r="T253" s="154"/>
      <c r="AA253" s="155"/>
      <c r="AT253" s="151" t="s">
        <v>144</v>
      </c>
      <c r="AU253" s="151" t="s">
        <v>139</v>
      </c>
      <c r="AV253" s="149" t="s">
        <v>138</v>
      </c>
      <c r="AW253" s="149" t="s">
        <v>30</v>
      </c>
      <c r="AX253" s="149" t="s">
        <v>78</v>
      </c>
      <c r="AY253" s="151" t="s">
        <v>133</v>
      </c>
    </row>
    <row r="254" spans="2:65" s="22" customFormat="1" ht="38.25" customHeight="1">
      <c r="B254" s="127"/>
      <c r="C254" s="128" t="s">
        <v>865</v>
      </c>
      <c r="D254" s="128" t="s">
        <v>134</v>
      </c>
      <c r="E254" s="129" t="s">
        <v>315</v>
      </c>
      <c r="F254" s="398" t="s">
        <v>316</v>
      </c>
      <c r="G254" s="398"/>
      <c r="H254" s="398"/>
      <c r="I254" s="398"/>
      <c r="J254" s="130" t="s">
        <v>137</v>
      </c>
      <c r="K254" s="131">
        <v>44</v>
      </c>
      <c r="L254" s="399">
        <v>61</v>
      </c>
      <c r="M254" s="399"/>
      <c r="N254" s="399">
        <f>ROUND(L254*K254,2)</f>
        <v>2684</v>
      </c>
      <c r="O254" s="399"/>
      <c r="P254" s="399"/>
      <c r="Q254" s="399"/>
      <c r="R254" s="132"/>
      <c r="T254" s="133"/>
      <c r="U254" s="30" t="s">
        <v>39</v>
      </c>
      <c r="V254" s="134">
        <v>0.104</v>
      </c>
      <c r="W254" s="134">
        <f>V254*K254</f>
        <v>4.576</v>
      </c>
      <c r="X254" s="134">
        <v>0.00026</v>
      </c>
      <c r="Y254" s="134">
        <f>X254*K254</f>
        <v>0.011439999999999999</v>
      </c>
      <c r="Z254" s="134">
        <v>0</v>
      </c>
      <c r="AA254" s="135">
        <f>Z254*K254</f>
        <v>0</v>
      </c>
      <c r="AR254" s="10" t="s">
        <v>192</v>
      </c>
      <c r="AT254" s="10" t="s">
        <v>134</v>
      </c>
      <c r="AU254" s="10" t="s">
        <v>139</v>
      </c>
      <c r="AY254" s="10" t="s">
        <v>133</v>
      </c>
      <c r="BE254" s="136">
        <f>IF(U254="základní",N254,0)</f>
        <v>0</v>
      </c>
      <c r="BF254" s="136">
        <f>IF(U254="snížená",N254,0)</f>
        <v>2684</v>
      </c>
      <c r="BG254" s="136">
        <f>IF(U254="zákl. přenesená",N254,0)</f>
        <v>0</v>
      </c>
      <c r="BH254" s="136">
        <f>IF(U254="sníž. přenesená",N254,0)</f>
        <v>0</v>
      </c>
      <c r="BI254" s="136">
        <f>IF(U254="nulová",N254,0)</f>
        <v>0</v>
      </c>
      <c r="BJ254" s="10" t="s">
        <v>139</v>
      </c>
      <c r="BK254" s="136">
        <f>ROUND(L254*K254,2)</f>
        <v>2684</v>
      </c>
      <c r="BL254" s="10" t="s">
        <v>192</v>
      </c>
      <c r="BM254" s="10" t="s">
        <v>866</v>
      </c>
    </row>
    <row r="255" spans="2:51" s="138" customFormat="1" ht="16.5" customHeight="1">
      <c r="B255" s="139"/>
      <c r="E255" s="140"/>
      <c r="F255" s="397" t="s">
        <v>861</v>
      </c>
      <c r="G255" s="397"/>
      <c r="H255" s="397"/>
      <c r="I255" s="397"/>
      <c r="K255" s="141">
        <v>16</v>
      </c>
      <c r="R255" s="142"/>
      <c r="T255" s="143"/>
      <c r="AA255" s="144"/>
      <c r="AT255" s="140" t="s">
        <v>144</v>
      </c>
      <c r="AU255" s="140" t="s">
        <v>139</v>
      </c>
      <c r="AV255" s="138" t="s">
        <v>139</v>
      </c>
      <c r="AW255" s="138" t="s">
        <v>30</v>
      </c>
      <c r="AX255" s="138" t="s">
        <v>72</v>
      </c>
      <c r="AY255" s="140" t="s">
        <v>133</v>
      </c>
    </row>
    <row r="256" spans="2:51" s="138" customFormat="1" ht="16.5" customHeight="1">
      <c r="B256" s="139"/>
      <c r="E256" s="140"/>
      <c r="F256" s="400" t="s">
        <v>862</v>
      </c>
      <c r="G256" s="400"/>
      <c r="H256" s="400"/>
      <c r="I256" s="400"/>
      <c r="K256" s="141">
        <v>17.6</v>
      </c>
      <c r="R256" s="142"/>
      <c r="T256" s="143"/>
      <c r="AA256" s="144"/>
      <c r="AT256" s="140" t="s">
        <v>144</v>
      </c>
      <c r="AU256" s="140" t="s">
        <v>139</v>
      </c>
      <c r="AV256" s="138" t="s">
        <v>139</v>
      </c>
      <c r="AW256" s="138" t="s">
        <v>30</v>
      </c>
      <c r="AX256" s="138" t="s">
        <v>72</v>
      </c>
      <c r="AY256" s="140" t="s">
        <v>133</v>
      </c>
    </row>
    <row r="257" spans="2:51" s="138" customFormat="1" ht="16.5" customHeight="1">
      <c r="B257" s="139"/>
      <c r="E257" s="140"/>
      <c r="F257" s="400" t="s">
        <v>863</v>
      </c>
      <c r="G257" s="400"/>
      <c r="H257" s="400"/>
      <c r="I257" s="400"/>
      <c r="K257" s="141">
        <v>4.4</v>
      </c>
      <c r="R257" s="142"/>
      <c r="T257" s="143"/>
      <c r="AA257" s="144"/>
      <c r="AT257" s="140" t="s">
        <v>144</v>
      </c>
      <c r="AU257" s="140" t="s">
        <v>139</v>
      </c>
      <c r="AV257" s="138" t="s">
        <v>139</v>
      </c>
      <c r="AW257" s="138" t="s">
        <v>30</v>
      </c>
      <c r="AX257" s="138" t="s">
        <v>72</v>
      </c>
      <c r="AY257" s="140" t="s">
        <v>133</v>
      </c>
    </row>
    <row r="258" spans="2:51" s="138" customFormat="1" ht="16.5" customHeight="1">
      <c r="B258" s="139"/>
      <c r="E258" s="140"/>
      <c r="F258" s="400" t="s">
        <v>864</v>
      </c>
      <c r="G258" s="400"/>
      <c r="H258" s="400"/>
      <c r="I258" s="400"/>
      <c r="K258" s="141">
        <v>6</v>
      </c>
      <c r="R258" s="142"/>
      <c r="T258" s="143"/>
      <c r="AA258" s="144"/>
      <c r="AT258" s="140" t="s">
        <v>144</v>
      </c>
      <c r="AU258" s="140" t="s">
        <v>139</v>
      </c>
      <c r="AV258" s="138" t="s">
        <v>139</v>
      </c>
      <c r="AW258" s="138" t="s">
        <v>30</v>
      </c>
      <c r="AX258" s="138" t="s">
        <v>72</v>
      </c>
      <c r="AY258" s="140" t="s">
        <v>133</v>
      </c>
    </row>
    <row r="259" spans="2:51" s="149" customFormat="1" ht="16.5" customHeight="1">
      <c r="B259" s="150"/>
      <c r="E259" s="151"/>
      <c r="F259" s="401" t="s">
        <v>196</v>
      </c>
      <c r="G259" s="401"/>
      <c r="H259" s="401"/>
      <c r="I259" s="401"/>
      <c r="K259" s="152">
        <v>44</v>
      </c>
      <c r="R259" s="153"/>
      <c r="T259" s="353"/>
      <c r="U259" s="354"/>
      <c r="V259" s="354"/>
      <c r="W259" s="354"/>
      <c r="X259" s="354"/>
      <c r="Y259" s="354"/>
      <c r="Z259" s="354"/>
      <c r="AA259" s="355"/>
      <c r="AT259" s="151" t="s">
        <v>144</v>
      </c>
      <c r="AU259" s="151" t="s">
        <v>139</v>
      </c>
      <c r="AV259" s="149" t="s">
        <v>138</v>
      </c>
      <c r="AW259" s="149" t="s">
        <v>30</v>
      </c>
      <c r="AX259" s="149" t="s">
        <v>78</v>
      </c>
      <c r="AY259" s="151" t="s">
        <v>133</v>
      </c>
    </row>
    <row r="260" spans="2:18" s="22" customFormat="1" ht="6.95" customHeight="1">
      <c r="B260" s="45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</sheetData>
  <mergeCells count="337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N130:Q130"/>
    <mergeCell ref="F131:I131"/>
    <mergeCell ref="L131:M131"/>
    <mergeCell ref="N131:Q131"/>
    <mergeCell ref="F132:I132"/>
    <mergeCell ref="F133:I133"/>
    <mergeCell ref="N134:Q134"/>
    <mergeCell ref="F135:I135"/>
    <mergeCell ref="L135:M135"/>
    <mergeCell ref="N135:Q135"/>
    <mergeCell ref="F136:I136"/>
    <mergeCell ref="L136:M136"/>
    <mergeCell ref="N136:Q136"/>
    <mergeCell ref="N137:Q137"/>
    <mergeCell ref="N138:Q138"/>
    <mergeCell ref="F139:I139"/>
    <mergeCell ref="L139:M139"/>
    <mergeCell ref="N139:Q139"/>
    <mergeCell ref="N140:Q140"/>
    <mergeCell ref="N141:Q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N180:Q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N193:Q193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N210:Q210"/>
    <mergeCell ref="F211:I211"/>
    <mergeCell ref="L211:M211"/>
    <mergeCell ref="N211:Q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N237:Q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N243:Q243"/>
    <mergeCell ref="F244:I244"/>
    <mergeCell ref="L244:M244"/>
    <mergeCell ref="N244:Q244"/>
    <mergeCell ref="N254:Q254"/>
    <mergeCell ref="F255:I255"/>
    <mergeCell ref="F256:I256"/>
    <mergeCell ref="F245:I245"/>
    <mergeCell ref="F246:I246"/>
    <mergeCell ref="L246:M246"/>
    <mergeCell ref="N246:Q246"/>
    <mergeCell ref="N247:Q247"/>
    <mergeCell ref="F248:I248"/>
    <mergeCell ref="L248:M248"/>
    <mergeCell ref="N248:Q248"/>
    <mergeCell ref="F249:I249"/>
    <mergeCell ref="F257:I257"/>
    <mergeCell ref="F258:I258"/>
    <mergeCell ref="F259:I259"/>
    <mergeCell ref="F250:I250"/>
    <mergeCell ref="F251:I251"/>
    <mergeCell ref="F252:I252"/>
    <mergeCell ref="F253:I253"/>
    <mergeCell ref="F254:I254"/>
    <mergeCell ref="L254:M254"/>
  </mergeCells>
  <hyperlinks>
    <hyperlink ref="F1" location="C2" display="1) Krycí list rozpočtu"/>
    <hyperlink ref="H1" location="C86" display="2) Rekapitulace rozpočtu"/>
    <hyperlink ref="L1" location="C127" display="3) Rozpočet"/>
    <hyperlink ref="S1" location="'Rekapitulace stavby'!C2" display="Rekapitulace stavby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95"/>
  <sheetViews>
    <sheetView showGridLines="0" zoomScale="161" zoomScaleNormal="161" workbookViewId="0" topLeftCell="A1">
      <pane ySplit="1" topLeftCell="A2" activePane="bottomLeft" state="frozen"/>
      <selection pane="bottomLeft" activeCell="A1" sqref="A1"/>
    </sheetView>
  </sheetViews>
  <sheetFormatPr defaultColWidth="8.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95" customHeight="1">
      <c r="A1" s="8"/>
      <c r="B1" s="5"/>
      <c r="C1" s="5"/>
      <c r="D1" s="6" t="s">
        <v>1</v>
      </c>
      <c r="E1" s="5"/>
      <c r="F1" s="7" t="s">
        <v>88</v>
      </c>
      <c r="G1" s="7"/>
      <c r="H1" s="421" t="s">
        <v>89</v>
      </c>
      <c r="I1" s="421"/>
      <c r="J1" s="421"/>
      <c r="K1" s="421"/>
      <c r="L1" s="7" t="s">
        <v>90</v>
      </c>
      <c r="M1" s="5"/>
      <c r="N1" s="5"/>
      <c r="O1" s="6" t="s">
        <v>91</v>
      </c>
      <c r="P1" s="5"/>
      <c r="Q1" s="5"/>
      <c r="R1" s="5"/>
      <c r="S1" s="7" t="s">
        <v>92</v>
      </c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3:46" ht="36.95" customHeight="1">
      <c r="C2" s="393" t="s">
        <v>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394" t="s">
        <v>7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T2" s="10" t="s">
        <v>83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78</v>
      </c>
    </row>
    <row r="4" spans="2:46" ht="36.95" customHeight="1">
      <c r="B4" s="14"/>
      <c r="C4" s="386" t="s">
        <v>94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15"/>
      <c r="T4" s="16" t="s">
        <v>12</v>
      </c>
      <c r="AT4" s="10" t="s">
        <v>5</v>
      </c>
    </row>
    <row r="5" spans="2:18" ht="6.95" customHeight="1">
      <c r="B5" s="14"/>
      <c r="R5" s="15"/>
    </row>
    <row r="6" spans="2:18" ht="25.5" customHeight="1">
      <c r="B6" s="14"/>
      <c r="D6" s="19" t="s">
        <v>16</v>
      </c>
      <c r="F6" s="410" t="str">
        <f>'Rekapitulace stavby'!K6</f>
        <v>statické zajištění podzemí pod budovou čp. 1 v Českém Brodě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R6" s="15"/>
    </row>
    <row r="7" spans="2:18" s="22" customFormat="1" ht="32.85" customHeight="1">
      <c r="B7" s="23"/>
      <c r="D7" s="18" t="s">
        <v>95</v>
      </c>
      <c r="F7" s="396" t="s">
        <v>867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R7" s="24"/>
    </row>
    <row r="8" spans="2:18" s="22" customFormat="1" ht="14.45" customHeight="1">
      <c r="B8" s="23"/>
      <c r="D8" s="19" t="s">
        <v>18</v>
      </c>
      <c r="F8" s="3"/>
      <c r="M8" s="19" t="s">
        <v>19</v>
      </c>
      <c r="O8" s="3"/>
      <c r="R8" s="24"/>
    </row>
    <row r="9" spans="2:18" s="22" customFormat="1" ht="14.45" customHeight="1">
      <c r="B9" s="23"/>
      <c r="D9" s="19" t="s">
        <v>20</v>
      </c>
      <c r="F9" s="3" t="s">
        <v>97</v>
      </c>
      <c r="M9" s="19" t="s">
        <v>22</v>
      </c>
      <c r="O9" s="411" t="str">
        <f>'Rekapitulace stavby'!AN8</f>
        <v>26. 11. v2023</v>
      </c>
      <c r="P9" s="411"/>
      <c r="R9" s="24"/>
    </row>
    <row r="10" spans="2:18" s="22" customFormat="1" ht="10.9" customHeight="1">
      <c r="B10" s="23"/>
      <c r="R10" s="24"/>
    </row>
    <row r="11" spans="2:18" s="22" customFormat="1" ht="14.45" customHeight="1">
      <c r="B11" s="23"/>
      <c r="D11" s="19" t="s">
        <v>24</v>
      </c>
      <c r="M11" s="19" t="s">
        <v>25</v>
      </c>
      <c r="O11" s="395" t="str">
        <f>IF('Rekapitulace stavby'!AN10="","",'Rekapitulace stavby'!AN10)</f>
        <v/>
      </c>
      <c r="P11" s="395"/>
      <c r="R11" s="24"/>
    </row>
    <row r="12" spans="2:18" s="22" customFormat="1" ht="18" customHeight="1">
      <c r="B12" s="23"/>
      <c r="E12" s="3" t="str">
        <f>IF('Rekapitulace stavby'!E11="","",'Rekapitulace stavby'!E11)</f>
        <v xml:space="preserve"> </v>
      </c>
      <c r="M12" s="19" t="s">
        <v>27</v>
      </c>
      <c r="O12" s="395" t="str">
        <f>IF('Rekapitulace stavby'!AN11="","",'Rekapitulace stavby'!AN11)</f>
        <v/>
      </c>
      <c r="P12" s="395"/>
      <c r="R12" s="24"/>
    </row>
    <row r="13" spans="2:18" s="22" customFormat="1" ht="6.95" customHeight="1">
      <c r="B13" s="23"/>
      <c r="R13" s="24"/>
    </row>
    <row r="14" spans="2:18" s="22" customFormat="1" ht="14.45" customHeight="1">
      <c r="B14" s="23"/>
      <c r="D14" s="19" t="s">
        <v>28</v>
      </c>
      <c r="M14" s="19" t="s">
        <v>25</v>
      </c>
      <c r="O14" s="395" t="str">
        <f>IF('Rekapitulace stavby'!AN13="","",'Rekapitulace stavby'!AN13)</f>
        <v/>
      </c>
      <c r="P14" s="395"/>
      <c r="R14" s="24"/>
    </row>
    <row r="15" spans="2:18" s="22" customFormat="1" ht="18" customHeight="1">
      <c r="B15" s="23"/>
      <c r="E15" s="3" t="str">
        <f>IF('Rekapitulace stavby'!E14="","",'Rekapitulace stavby'!E14)</f>
        <v xml:space="preserve"> </v>
      </c>
      <c r="M15" s="19" t="s">
        <v>27</v>
      </c>
      <c r="O15" s="395" t="str">
        <f>IF('Rekapitulace stavby'!AN14="","",'Rekapitulace stavby'!AN14)</f>
        <v/>
      </c>
      <c r="P15" s="395"/>
      <c r="R15" s="24"/>
    </row>
    <row r="16" spans="2:18" s="22" customFormat="1" ht="6.95" customHeight="1">
      <c r="B16" s="23"/>
      <c r="R16" s="24"/>
    </row>
    <row r="17" spans="2:18" s="22" customFormat="1" ht="14.45" customHeight="1">
      <c r="B17" s="23"/>
      <c r="D17" s="19" t="s">
        <v>29</v>
      </c>
      <c r="M17" s="19" t="s">
        <v>25</v>
      </c>
      <c r="O17" s="395">
        <f>IF('Rekapitulace stavby'!AN16="","",'Rekapitulace stavby'!AN16)</f>
        <v>28732804</v>
      </c>
      <c r="P17" s="395"/>
      <c r="R17" s="24"/>
    </row>
    <row r="18" spans="2:18" s="22" customFormat="1" ht="18" customHeight="1">
      <c r="B18" s="23"/>
      <c r="E18" s="3" t="str">
        <f>IF('Rekapitulace stavby'!E17="","",'Rekapitulace stavby'!E17)</f>
        <v xml:space="preserve"> </v>
      </c>
      <c r="M18" s="19" t="s">
        <v>27</v>
      </c>
      <c r="O18" s="395" t="str">
        <f>IF('Rekapitulace stavby'!AN17="","",'Rekapitulace stavby'!AN17)</f>
        <v>CZ28732804</v>
      </c>
      <c r="P18" s="395"/>
      <c r="R18" s="24"/>
    </row>
    <row r="19" spans="2:18" s="22" customFormat="1" ht="6.95" customHeight="1">
      <c r="B19" s="23"/>
      <c r="R19" s="24"/>
    </row>
    <row r="20" spans="2:18" s="22" customFormat="1" ht="14.45" customHeight="1">
      <c r="B20" s="23"/>
      <c r="D20" s="19" t="s">
        <v>31</v>
      </c>
      <c r="M20" s="19" t="s">
        <v>25</v>
      </c>
      <c r="O20" s="395" t="str">
        <f>IF('Rekapitulace stavby'!AN19="","",'Rekapitulace stavby'!AN19)</f>
        <v/>
      </c>
      <c r="P20" s="395"/>
      <c r="R20" s="24"/>
    </row>
    <row r="21" spans="2:18" s="22" customFormat="1" ht="18" customHeight="1">
      <c r="B21" s="23"/>
      <c r="E21" s="3" t="str">
        <f>IF('Rekapitulace stavby'!E20="","",'Rekapitulace stavby'!E20)</f>
        <v xml:space="preserve"> </v>
      </c>
      <c r="M21" s="19" t="s">
        <v>27</v>
      </c>
      <c r="O21" s="395" t="str">
        <f>IF('Rekapitulace stavby'!AN20="","",'Rekapitulace stavby'!AN20)</f>
        <v/>
      </c>
      <c r="P21" s="395"/>
      <c r="R21" s="24"/>
    </row>
    <row r="22" spans="2:18" s="22" customFormat="1" ht="6.95" customHeight="1">
      <c r="B22" s="23"/>
      <c r="R22" s="24"/>
    </row>
    <row r="23" spans="2:18" s="22" customFormat="1" ht="14.45" customHeight="1">
      <c r="B23" s="23"/>
      <c r="D23" s="19" t="s">
        <v>32</v>
      </c>
      <c r="R23" s="24"/>
    </row>
    <row r="24" spans="2:18" s="22" customFormat="1" ht="16.5" customHeight="1">
      <c r="B24" s="23"/>
      <c r="E24" s="390"/>
      <c r="F24" s="390"/>
      <c r="G24" s="390"/>
      <c r="H24" s="390"/>
      <c r="I24" s="390"/>
      <c r="J24" s="390"/>
      <c r="K24" s="390"/>
      <c r="L24" s="390"/>
      <c r="R24" s="24"/>
    </row>
    <row r="25" spans="2:18" s="22" customFormat="1" ht="6.95" customHeight="1">
      <c r="B25" s="23"/>
      <c r="R25" s="24"/>
    </row>
    <row r="26" spans="2:18" s="22" customFormat="1" ht="6.95" customHeight="1">
      <c r="B26" s="2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24"/>
    </row>
    <row r="27" spans="2:18" s="22" customFormat="1" ht="14.45" customHeight="1">
      <c r="B27" s="23"/>
      <c r="D27" s="90" t="s">
        <v>98</v>
      </c>
      <c r="M27" s="391">
        <f>N88</f>
        <v>23557.97</v>
      </c>
      <c r="N27" s="391"/>
      <c r="O27" s="391"/>
      <c r="P27" s="391"/>
      <c r="R27" s="24"/>
    </row>
    <row r="28" spans="2:18" s="22" customFormat="1" ht="14.45" customHeight="1">
      <c r="B28" s="23"/>
      <c r="D28" s="21" t="s">
        <v>99</v>
      </c>
      <c r="M28" s="391">
        <f>N99</f>
        <v>0</v>
      </c>
      <c r="N28" s="391"/>
      <c r="O28" s="391"/>
      <c r="P28" s="391"/>
      <c r="R28" s="24"/>
    </row>
    <row r="29" spans="2:18" s="22" customFormat="1" ht="6.95" customHeight="1">
      <c r="B29" s="23"/>
      <c r="R29" s="24"/>
    </row>
    <row r="30" spans="2:18" s="22" customFormat="1" ht="25.5" customHeight="1">
      <c r="B30" s="23"/>
      <c r="D30" s="91" t="s">
        <v>35</v>
      </c>
      <c r="M30" s="420">
        <f>ROUND(M27+M28,2)</f>
        <v>23557.97</v>
      </c>
      <c r="N30" s="420"/>
      <c r="O30" s="420"/>
      <c r="P30" s="420"/>
      <c r="R30" s="24"/>
    </row>
    <row r="31" spans="2:18" s="22" customFormat="1" ht="6.95" customHeight="1">
      <c r="B31" s="2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24"/>
    </row>
    <row r="32" spans="2:18" s="22" customFormat="1" ht="14.45" customHeight="1">
      <c r="B32" s="23"/>
      <c r="D32" s="29" t="s">
        <v>36</v>
      </c>
      <c r="E32" s="29" t="s">
        <v>37</v>
      </c>
      <c r="F32" s="2">
        <v>0.21</v>
      </c>
      <c r="G32" s="92" t="s">
        <v>38</v>
      </c>
      <c r="H32" s="418">
        <f>ROUND((SUM(BE99:BE100)+SUM(BE118:BE194)),2)</f>
        <v>0</v>
      </c>
      <c r="I32" s="418"/>
      <c r="J32" s="418"/>
      <c r="M32" s="418">
        <f>ROUND(ROUND((SUM(BE99:BE100)+SUM(BE118:BE194)),2)*F32,2)</f>
        <v>0</v>
      </c>
      <c r="N32" s="418"/>
      <c r="O32" s="418"/>
      <c r="P32" s="418"/>
      <c r="R32" s="24"/>
    </row>
    <row r="33" spans="2:18" s="22" customFormat="1" ht="14.45" customHeight="1">
      <c r="B33" s="23"/>
      <c r="E33" s="29" t="s">
        <v>39</v>
      </c>
      <c r="F33" s="2">
        <v>0.15</v>
      </c>
      <c r="G33" s="92" t="s">
        <v>38</v>
      </c>
      <c r="H33" s="418">
        <f>ROUND((SUM(BF99:BF100)+SUM(BF118:BF194)),2)</f>
        <v>23557.97</v>
      </c>
      <c r="I33" s="418"/>
      <c r="J33" s="418"/>
      <c r="M33" s="418">
        <f>ROUND(ROUND((SUM(BF99:BF100)+SUM(BF118:BF194)),2)*F33,2)</f>
        <v>3533.7</v>
      </c>
      <c r="N33" s="418"/>
      <c r="O33" s="418"/>
      <c r="P33" s="418"/>
      <c r="R33" s="24"/>
    </row>
    <row r="34" spans="2:18" s="22" customFormat="1" ht="14.45" customHeight="1" hidden="1">
      <c r="B34" s="23"/>
      <c r="E34" s="29" t="s">
        <v>40</v>
      </c>
      <c r="F34" s="2">
        <v>0.21</v>
      </c>
      <c r="G34" s="92" t="s">
        <v>38</v>
      </c>
      <c r="H34" s="418">
        <f>ROUND((SUM(BG99:BG100)+SUM(BG118:BG194)),2)</f>
        <v>0</v>
      </c>
      <c r="I34" s="418"/>
      <c r="J34" s="418"/>
      <c r="M34" s="418">
        <v>0</v>
      </c>
      <c r="N34" s="418"/>
      <c r="O34" s="418"/>
      <c r="P34" s="418"/>
      <c r="R34" s="24"/>
    </row>
    <row r="35" spans="2:18" s="22" customFormat="1" ht="14.45" customHeight="1" hidden="1">
      <c r="B35" s="23"/>
      <c r="E35" s="29" t="s">
        <v>41</v>
      </c>
      <c r="F35" s="2">
        <v>0.15</v>
      </c>
      <c r="G35" s="92" t="s">
        <v>38</v>
      </c>
      <c r="H35" s="418">
        <f>ROUND((SUM(BH99:BH100)+SUM(BH118:BH194)),2)</f>
        <v>0</v>
      </c>
      <c r="I35" s="418"/>
      <c r="J35" s="418"/>
      <c r="M35" s="418">
        <v>0</v>
      </c>
      <c r="N35" s="418"/>
      <c r="O35" s="418"/>
      <c r="P35" s="418"/>
      <c r="R35" s="24"/>
    </row>
    <row r="36" spans="2:18" s="22" customFormat="1" ht="14.45" customHeight="1" hidden="1">
      <c r="B36" s="23"/>
      <c r="E36" s="29" t="s">
        <v>42</v>
      </c>
      <c r="F36" s="2">
        <v>0</v>
      </c>
      <c r="G36" s="92" t="s">
        <v>38</v>
      </c>
      <c r="H36" s="418">
        <f>ROUND((SUM(BI99:BI100)+SUM(BI118:BI194)),2)</f>
        <v>0</v>
      </c>
      <c r="I36" s="418"/>
      <c r="J36" s="418"/>
      <c r="M36" s="418">
        <v>0</v>
      </c>
      <c r="N36" s="418"/>
      <c r="O36" s="418"/>
      <c r="P36" s="418"/>
      <c r="R36" s="24"/>
    </row>
    <row r="37" spans="2:18" s="22" customFormat="1" ht="6.95" customHeight="1">
      <c r="B37" s="23"/>
      <c r="R37" s="24"/>
    </row>
    <row r="38" spans="2:18" s="22" customFormat="1" ht="25.5" customHeight="1">
      <c r="B38" s="23"/>
      <c r="C38" s="89"/>
      <c r="D38" s="93" t="s">
        <v>43</v>
      </c>
      <c r="E38" s="60"/>
      <c r="F38" s="60"/>
      <c r="G38" s="94" t="s">
        <v>44</v>
      </c>
      <c r="H38" s="95" t="s">
        <v>45</v>
      </c>
      <c r="I38" s="60"/>
      <c r="J38" s="60"/>
      <c r="K38" s="60"/>
      <c r="L38" s="419">
        <f>SUM(M30:M36)</f>
        <v>27091.670000000002</v>
      </c>
      <c r="M38" s="419"/>
      <c r="N38" s="419"/>
      <c r="O38" s="419"/>
      <c r="P38" s="419"/>
      <c r="Q38" s="89"/>
      <c r="R38" s="24"/>
    </row>
    <row r="39" spans="2:18" s="22" customFormat="1" ht="14.45" customHeight="1">
      <c r="B39" s="23"/>
      <c r="R39" s="24"/>
    </row>
    <row r="40" spans="2:18" s="22" customFormat="1" ht="14.45" customHeight="1">
      <c r="B40" s="23"/>
      <c r="R40" s="24"/>
    </row>
    <row r="41" spans="2:18" ht="13.5">
      <c r="B41" s="14"/>
      <c r="R41" s="15"/>
    </row>
    <row r="42" spans="2:18" ht="13.5">
      <c r="B42" s="14"/>
      <c r="R42" s="15"/>
    </row>
    <row r="43" spans="2:18" ht="13.5">
      <c r="B43" s="14"/>
      <c r="R43" s="15"/>
    </row>
    <row r="44" spans="2:18" ht="13.5">
      <c r="B44" s="14"/>
      <c r="R44" s="15"/>
    </row>
    <row r="45" spans="2:18" ht="13.5">
      <c r="B45" s="14"/>
      <c r="R45" s="15"/>
    </row>
    <row r="46" spans="2:18" ht="13.5">
      <c r="B46" s="14"/>
      <c r="R46" s="15"/>
    </row>
    <row r="47" spans="2:18" ht="13.5">
      <c r="B47" s="14"/>
      <c r="R47" s="15"/>
    </row>
    <row r="48" spans="2:18" ht="13.5">
      <c r="B48" s="14"/>
      <c r="R48" s="15"/>
    </row>
    <row r="49" spans="2:18" ht="13.5">
      <c r="B49" s="14"/>
      <c r="R49" s="15"/>
    </row>
    <row r="50" spans="2:18" s="22" customFormat="1" ht="15">
      <c r="B50" s="23"/>
      <c r="D50" s="36" t="s">
        <v>46</v>
      </c>
      <c r="E50" s="37"/>
      <c r="F50" s="37"/>
      <c r="G50" s="37"/>
      <c r="H50" s="38"/>
      <c r="J50" s="36" t="s">
        <v>47</v>
      </c>
      <c r="K50" s="37"/>
      <c r="L50" s="37"/>
      <c r="M50" s="37"/>
      <c r="N50" s="37"/>
      <c r="O50" s="37"/>
      <c r="P50" s="38"/>
      <c r="R50" s="24"/>
    </row>
    <row r="51" spans="2:18" ht="13.5">
      <c r="B51" s="14"/>
      <c r="D51" s="39"/>
      <c r="H51" s="40"/>
      <c r="J51" s="39"/>
      <c r="P51" s="40"/>
      <c r="R51" s="15"/>
    </row>
    <row r="52" spans="2:18" ht="13.5">
      <c r="B52" s="14"/>
      <c r="D52" s="39"/>
      <c r="H52" s="40"/>
      <c r="J52" s="39"/>
      <c r="P52" s="40"/>
      <c r="R52" s="15"/>
    </row>
    <row r="53" spans="2:18" ht="13.5">
      <c r="B53" s="14"/>
      <c r="D53" s="39"/>
      <c r="H53" s="40"/>
      <c r="J53" s="39"/>
      <c r="P53" s="40"/>
      <c r="R53" s="15"/>
    </row>
    <row r="54" spans="2:18" ht="13.5">
      <c r="B54" s="14"/>
      <c r="D54" s="39"/>
      <c r="H54" s="40"/>
      <c r="J54" s="39"/>
      <c r="P54" s="40"/>
      <c r="R54" s="15"/>
    </row>
    <row r="55" spans="2:18" ht="13.5">
      <c r="B55" s="14"/>
      <c r="D55" s="39"/>
      <c r="H55" s="40"/>
      <c r="J55" s="39"/>
      <c r="P55" s="40"/>
      <c r="R55" s="15"/>
    </row>
    <row r="56" spans="2:18" ht="13.5">
      <c r="B56" s="14"/>
      <c r="D56" s="39"/>
      <c r="H56" s="40"/>
      <c r="J56" s="39"/>
      <c r="P56" s="40"/>
      <c r="R56" s="15"/>
    </row>
    <row r="57" spans="2:18" ht="13.5">
      <c r="B57" s="14"/>
      <c r="D57" s="39"/>
      <c r="H57" s="40"/>
      <c r="J57" s="39"/>
      <c r="P57" s="40"/>
      <c r="R57" s="15"/>
    </row>
    <row r="58" spans="2:18" ht="13.5">
      <c r="B58" s="14"/>
      <c r="D58" s="39"/>
      <c r="H58" s="40"/>
      <c r="J58" s="39"/>
      <c r="P58" s="40"/>
      <c r="R58" s="15"/>
    </row>
    <row r="59" spans="2:18" s="22" customFormat="1" ht="15">
      <c r="B59" s="23"/>
      <c r="D59" s="41" t="s">
        <v>48</v>
      </c>
      <c r="E59" s="42"/>
      <c r="F59" s="42"/>
      <c r="G59" s="43" t="s">
        <v>49</v>
      </c>
      <c r="H59" s="44"/>
      <c r="J59" s="41" t="s">
        <v>48</v>
      </c>
      <c r="K59" s="42"/>
      <c r="L59" s="42"/>
      <c r="M59" s="42"/>
      <c r="N59" s="43" t="s">
        <v>49</v>
      </c>
      <c r="O59" s="42"/>
      <c r="P59" s="44"/>
      <c r="R59" s="24"/>
    </row>
    <row r="60" spans="2:18" ht="13.5">
      <c r="B60" s="14"/>
      <c r="R60" s="15"/>
    </row>
    <row r="61" spans="2:18" s="22" customFormat="1" ht="15">
      <c r="B61" s="23"/>
      <c r="D61" s="36" t="s">
        <v>50</v>
      </c>
      <c r="E61" s="37"/>
      <c r="F61" s="37"/>
      <c r="G61" s="37"/>
      <c r="H61" s="38"/>
      <c r="J61" s="36" t="s">
        <v>51</v>
      </c>
      <c r="K61" s="37"/>
      <c r="L61" s="37"/>
      <c r="M61" s="37"/>
      <c r="N61" s="37"/>
      <c r="O61" s="37"/>
      <c r="P61" s="38"/>
      <c r="R61" s="24"/>
    </row>
    <row r="62" spans="2:18" ht="13.5">
      <c r="B62" s="14"/>
      <c r="D62" s="39"/>
      <c r="H62" s="40"/>
      <c r="J62" s="39"/>
      <c r="P62" s="40"/>
      <c r="R62" s="15"/>
    </row>
    <row r="63" spans="2:18" ht="13.5">
      <c r="B63" s="14"/>
      <c r="D63" s="39"/>
      <c r="H63" s="40"/>
      <c r="J63" s="39"/>
      <c r="P63" s="40"/>
      <c r="R63" s="15"/>
    </row>
    <row r="64" spans="2:18" ht="13.5">
      <c r="B64" s="14"/>
      <c r="D64" s="39"/>
      <c r="H64" s="40"/>
      <c r="J64" s="39"/>
      <c r="P64" s="40"/>
      <c r="R64" s="15"/>
    </row>
    <row r="65" spans="2:18" ht="13.5">
      <c r="B65" s="14"/>
      <c r="D65" s="39"/>
      <c r="H65" s="40"/>
      <c r="J65" s="39"/>
      <c r="P65" s="40"/>
      <c r="R65" s="15"/>
    </row>
    <row r="66" spans="2:18" ht="13.5">
      <c r="B66" s="14"/>
      <c r="D66" s="39"/>
      <c r="H66" s="40"/>
      <c r="J66" s="39"/>
      <c r="P66" s="40"/>
      <c r="R66" s="15"/>
    </row>
    <row r="67" spans="2:18" ht="13.5">
      <c r="B67" s="14"/>
      <c r="D67" s="39"/>
      <c r="H67" s="40"/>
      <c r="J67" s="39"/>
      <c r="P67" s="40"/>
      <c r="R67" s="15"/>
    </row>
    <row r="68" spans="2:18" ht="13.5">
      <c r="B68" s="14"/>
      <c r="D68" s="39"/>
      <c r="H68" s="40"/>
      <c r="J68" s="39"/>
      <c r="P68" s="40"/>
      <c r="R68" s="15"/>
    </row>
    <row r="69" spans="2:18" ht="13.5">
      <c r="B69" s="14"/>
      <c r="D69" s="39"/>
      <c r="H69" s="40"/>
      <c r="J69" s="39"/>
      <c r="P69" s="40"/>
      <c r="R69" s="15"/>
    </row>
    <row r="70" spans="2:18" s="22" customFormat="1" ht="15">
      <c r="B70" s="23"/>
      <c r="D70" s="41" t="s">
        <v>48</v>
      </c>
      <c r="E70" s="42"/>
      <c r="F70" s="42"/>
      <c r="G70" s="43" t="s">
        <v>49</v>
      </c>
      <c r="H70" s="44"/>
      <c r="J70" s="41" t="s">
        <v>48</v>
      </c>
      <c r="K70" s="42"/>
      <c r="L70" s="42"/>
      <c r="M70" s="42"/>
      <c r="N70" s="43" t="s">
        <v>49</v>
      </c>
      <c r="O70" s="42"/>
      <c r="P70" s="44"/>
      <c r="R70" s="24"/>
    </row>
    <row r="71" spans="2:18" s="22" customFormat="1" ht="14.4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22" customFormat="1" ht="6.9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2:18" s="22" customFormat="1" ht="36.95" customHeight="1">
      <c r="B76" s="23"/>
      <c r="C76" s="386" t="s">
        <v>100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24"/>
    </row>
    <row r="77" spans="2:18" s="22" customFormat="1" ht="6.95" customHeight="1">
      <c r="B77" s="23"/>
      <c r="R77" s="24"/>
    </row>
    <row r="78" spans="2:18" s="22" customFormat="1" ht="30" customHeight="1">
      <c r="B78" s="23"/>
      <c r="C78" s="19" t="s">
        <v>16</v>
      </c>
      <c r="F78" s="410" t="str">
        <f>F6</f>
        <v>statické zajištění podzemí pod budovou čp. 1 v Českém Brodě</v>
      </c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R78" s="24"/>
    </row>
    <row r="79" spans="2:18" s="22" customFormat="1" ht="36.95" customHeight="1">
      <c r="B79" s="23"/>
      <c r="C79" s="55" t="s">
        <v>95</v>
      </c>
      <c r="F79" s="387" t="str">
        <f>F7</f>
        <v>ložnice - Lesná 98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R79" s="24"/>
    </row>
    <row r="80" spans="2:18" s="22" customFormat="1" ht="6.95" customHeight="1">
      <c r="B80" s="23"/>
      <c r="R80" s="24"/>
    </row>
    <row r="81" spans="2:18" s="22" customFormat="1" ht="18" customHeight="1">
      <c r="B81" s="23"/>
      <c r="C81" s="19" t="s">
        <v>20</v>
      </c>
      <c r="F81" s="3" t="str">
        <f>F9</f>
        <v>Lesná</v>
      </c>
      <c r="K81" s="19" t="s">
        <v>22</v>
      </c>
      <c r="M81" s="411" t="str">
        <f>IF(O9="","",O9)</f>
        <v>26. 11. v2023</v>
      </c>
      <c r="N81" s="411"/>
      <c r="O81" s="411"/>
      <c r="P81" s="411"/>
      <c r="R81" s="24"/>
    </row>
    <row r="82" spans="2:18" s="22" customFormat="1" ht="6.95" customHeight="1">
      <c r="B82" s="23"/>
      <c r="R82" s="24"/>
    </row>
    <row r="83" spans="2:18" s="22" customFormat="1" ht="15">
      <c r="B83" s="23"/>
      <c r="C83" s="19" t="s">
        <v>24</v>
      </c>
      <c r="F83" s="3" t="str">
        <f>E12</f>
        <v xml:space="preserve"> </v>
      </c>
      <c r="K83" s="19" t="s">
        <v>29</v>
      </c>
      <c r="M83" s="395" t="str">
        <f>E18</f>
        <v xml:space="preserve"> </v>
      </c>
      <c r="N83" s="395"/>
      <c r="O83" s="395"/>
      <c r="P83" s="395"/>
      <c r="Q83" s="395"/>
      <c r="R83" s="24"/>
    </row>
    <row r="84" spans="2:18" s="22" customFormat="1" ht="14.45" customHeight="1">
      <c r="B84" s="23"/>
      <c r="C84" s="19" t="s">
        <v>28</v>
      </c>
      <c r="F84" s="3" t="str">
        <f>IF(E15="","",E15)</f>
        <v xml:space="preserve"> </v>
      </c>
      <c r="K84" s="19" t="s">
        <v>31</v>
      </c>
      <c r="M84" s="395" t="str">
        <f>E21</f>
        <v xml:space="preserve"> </v>
      </c>
      <c r="N84" s="395"/>
      <c r="O84" s="395"/>
      <c r="P84" s="395"/>
      <c r="Q84" s="395"/>
      <c r="R84" s="24"/>
    </row>
    <row r="85" spans="2:18" s="22" customFormat="1" ht="10.35" customHeight="1">
      <c r="B85" s="23"/>
      <c r="R85" s="24"/>
    </row>
    <row r="86" spans="2:18" s="22" customFormat="1" ht="29.25" customHeight="1">
      <c r="B86" s="23"/>
      <c r="C86" s="416" t="s">
        <v>101</v>
      </c>
      <c r="D86" s="416"/>
      <c r="E86" s="416"/>
      <c r="F86" s="416"/>
      <c r="G86" s="416"/>
      <c r="H86" s="89"/>
      <c r="I86" s="89"/>
      <c r="J86" s="89"/>
      <c r="K86" s="89"/>
      <c r="L86" s="89"/>
      <c r="M86" s="89"/>
      <c r="N86" s="416" t="s">
        <v>102</v>
      </c>
      <c r="O86" s="416"/>
      <c r="P86" s="416"/>
      <c r="Q86" s="416"/>
      <c r="R86" s="24"/>
    </row>
    <row r="87" spans="2:18" s="22" customFormat="1" ht="10.35" customHeight="1">
      <c r="B87" s="23"/>
      <c r="R87" s="24"/>
    </row>
    <row r="88" spans="2:47" s="22" customFormat="1" ht="29.25" customHeight="1">
      <c r="B88" s="23"/>
      <c r="C88" s="96" t="s">
        <v>103</v>
      </c>
      <c r="N88" s="374">
        <f>N118</f>
        <v>23557.97</v>
      </c>
      <c r="O88" s="374"/>
      <c r="P88" s="374"/>
      <c r="Q88" s="374"/>
      <c r="R88" s="24"/>
      <c r="AU88" s="10" t="s">
        <v>104</v>
      </c>
    </row>
    <row r="89" spans="2:18" s="97" customFormat="1" ht="24.95" customHeight="1">
      <c r="B89" s="98"/>
      <c r="D89" s="99" t="s">
        <v>105</v>
      </c>
      <c r="N89" s="417">
        <f>N119</f>
        <v>99.68</v>
      </c>
      <c r="O89" s="417"/>
      <c r="P89" s="417"/>
      <c r="Q89" s="417"/>
      <c r="R89" s="100"/>
    </row>
    <row r="90" spans="2:18" s="101" customFormat="1" ht="19.9" customHeight="1">
      <c r="B90" s="102"/>
      <c r="D90" s="103" t="s">
        <v>108</v>
      </c>
      <c r="N90" s="414">
        <f>N120</f>
        <v>99.68</v>
      </c>
      <c r="O90" s="414"/>
      <c r="P90" s="414"/>
      <c r="Q90" s="414"/>
      <c r="R90" s="105"/>
    </row>
    <row r="91" spans="2:18" s="97" customFormat="1" ht="24.95" customHeight="1">
      <c r="B91" s="98"/>
      <c r="D91" s="99" t="s">
        <v>110</v>
      </c>
      <c r="N91" s="417">
        <f>N122</f>
        <v>23458.29</v>
      </c>
      <c r="O91" s="417"/>
      <c r="P91" s="417"/>
      <c r="Q91" s="417"/>
      <c r="R91" s="100"/>
    </row>
    <row r="92" spans="2:18" s="101" customFormat="1" ht="19.9" customHeight="1">
      <c r="B92" s="102"/>
      <c r="D92" s="103" t="s">
        <v>111</v>
      </c>
      <c r="N92" s="414">
        <f>N123</f>
        <v>5844.79</v>
      </c>
      <c r="O92" s="414"/>
      <c r="P92" s="414"/>
      <c r="Q92" s="414"/>
      <c r="R92" s="105"/>
    </row>
    <row r="93" spans="2:18" s="101" customFormat="1" ht="19.9" customHeight="1">
      <c r="B93" s="102"/>
      <c r="D93" s="103" t="s">
        <v>112</v>
      </c>
      <c r="N93" s="414">
        <f>N131</f>
        <v>2940.2999999999997</v>
      </c>
      <c r="O93" s="414"/>
      <c r="P93" s="414"/>
      <c r="Q93" s="414"/>
      <c r="R93" s="105"/>
    </row>
    <row r="94" spans="2:18" s="101" customFormat="1" ht="19.9" customHeight="1">
      <c r="B94" s="102"/>
      <c r="D94" s="103" t="s">
        <v>114</v>
      </c>
      <c r="N94" s="414">
        <f>N144</f>
        <v>2638.33</v>
      </c>
      <c r="O94" s="414"/>
      <c r="P94" s="414"/>
      <c r="Q94" s="414"/>
      <c r="R94" s="105"/>
    </row>
    <row r="95" spans="2:18" s="101" customFormat="1" ht="19.9" customHeight="1">
      <c r="B95" s="102"/>
      <c r="D95" s="103" t="s">
        <v>115</v>
      </c>
      <c r="N95" s="414">
        <f>N151</f>
        <v>1790.6</v>
      </c>
      <c r="O95" s="414"/>
      <c r="P95" s="414"/>
      <c r="Q95" s="414"/>
      <c r="R95" s="105"/>
    </row>
    <row r="96" spans="2:18" s="101" customFormat="1" ht="19.9" customHeight="1">
      <c r="B96" s="102"/>
      <c r="D96" s="103" t="s">
        <v>116</v>
      </c>
      <c r="N96" s="414">
        <f>N157</f>
        <v>4375.5</v>
      </c>
      <c r="O96" s="414"/>
      <c r="P96" s="414"/>
      <c r="Q96" s="414"/>
      <c r="R96" s="105"/>
    </row>
    <row r="97" spans="2:18" s="101" customFormat="1" ht="19.9" customHeight="1">
      <c r="B97" s="102"/>
      <c r="D97" s="103" t="s">
        <v>117</v>
      </c>
      <c r="N97" s="414">
        <f>N181</f>
        <v>5868.77</v>
      </c>
      <c r="O97" s="414"/>
      <c r="P97" s="414"/>
      <c r="Q97" s="414"/>
      <c r="R97" s="105"/>
    </row>
    <row r="98" spans="2:18" s="22" customFormat="1" ht="21.95" customHeight="1">
      <c r="B98" s="23"/>
      <c r="R98" s="24"/>
    </row>
    <row r="99" spans="2:21" s="22" customFormat="1" ht="29.25" customHeight="1">
      <c r="B99" s="23"/>
      <c r="C99" s="96" t="s">
        <v>118</v>
      </c>
      <c r="N99" s="415">
        <v>0</v>
      </c>
      <c r="O99" s="415"/>
      <c r="P99" s="415"/>
      <c r="Q99" s="415"/>
      <c r="R99" s="24"/>
      <c r="T99" s="106"/>
      <c r="U99" s="107" t="s">
        <v>36</v>
      </c>
    </row>
    <row r="100" spans="2:18" s="22" customFormat="1" ht="18" customHeight="1">
      <c r="B100" s="23"/>
      <c r="R100" s="24"/>
    </row>
    <row r="101" spans="2:18" s="22" customFormat="1" ht="29.25" customHeight="1">
      <c r="B101" s="23"/>
      <c r="C101" s="88" t="s">
        <v>87</v>
      </c>
      <c r="D101" s="89"/>
      <c r="E101" s="89"/>
      <c r="F101" s="89"/>
      <c r="G101" s="89"/>
      <c r="H101" s="89"/>
      <c r="I101" s="89"/>
      <c r="J101" s="89"/>
      <c r="K101" s="89"/>
      <c r="L101" s="375">
        <f>ROUND(SUM(N88+N99),2)</f>
        <v>23557.97</v>
      </c>
      <c r="M101" s="375"/>
      <c r="N101" s="375"/>
      <c r="O101" s="375"/>
      <c r="P101" s="375"/>
      <c r="Q101" s="375"/>
      <c r="R101" s="24"/>
    </row>
    <row r="102" spans="2:18" s="22" customFormat="1" ht="6.95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</row>
    <row r="106" spans="2:18" s="22" customFormat="1" ht="6.95" customHeigh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07" spans="2:18" s="22" customFormat="1" ht="36.95" customHeight="1">
      <c r="B107" s="23"/>
      <c r="C107" s="386" t="s">
        <v>119</v>
      </c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24"/>
    </row>
    <row r="108" spans="2:18" s="22" customFormat="1" ht="6.95" customHeight="1">
      <c r="B108" s="23"/>
      <c r="R108" s="24"/>
    </row>
    <row r="109" spans="2:18" s="22" customFormat="1" ht="30" customHeight="1">
      <c r="B109" s="23"/>
      <c r="C109" s="19" t="s">
        <v>16</v>
      </c>
      <c r="F109" s="410" t="str">
        <f>F6</f>
        <v>statické zajištění podzemí pod budovou čp. 1 v Českém Brodě</v>
      </c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R109" s="24"/>
    </row>
    <row r="110" spans="2:18" s="22" customFormat="1" ht="36.95" customHeight="1">
      <c r="B110" s="23"/>
      <c r="C110" s="55" t="s">
        <v>95</v>
      </c>
      <c r="F110" s="387" t="str">
        <f>F7</f>
        <v>ložnice - Lesná 98</v>
      </c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R110" s="24"/>
    </row>
    <row r="111" spans="2:18" s="22" customFormat="1" ht="6.95" customHeight="1">
      <c r="B111" s="23"/>
      <c r="R111" s="24"/>
    </row>
    <row r="112" spans="2:18" s="22" customFormat="1" ht="18" customHeight="1">
      <c r="B112" s="23"/>
      <c r="C112" s="19" t="s">
        <v>20</v>
      </c>
      <c r="F112" s="3" t="str">
        <f>F9</f>
        <v>Lesná</v>
      </c>
      <c r="K112" s="19" t="s">
        <v>22</v>
      </c>
      <c r="M112" s="411" t="str">
        <f>IF(O9="","",O9)</f>
        <v>26. 11. v2023</v>
      </c>
      <c r="N112" s="411"/>
      <c r="O112" s="411"/>
      <c r="P112" s="411"/>
      <c r="R112" s="24"/>
    </row>
    <row r="113" spans="2:18" s="22" customFormat="1" ht="6.95" customHeight="1">
      <c r="B113" s="23"/>
      <c r="R113" s="24"/>
    </row>
    <row r="114" spans="2:18" s="22" customFormat="1" ht="15">
      <c r="B114" s="23"/>
      <c r="C114" s="19" t="s">
        <v>24</v>
      </c>
      <c r="F114" s="3" t="str">
        <f>E12</f>
        <v xml:space="preserve"> </v>
      </c>
      <c r="K114" s="19" t="s">
        <v>29</v>
      </c>
      <c r="M114" s="395" t="str">
        <f>E18</f>
        <v xml:space="preserve"> </v>
      </c>
      <c r="N114" s="395"/>
      <c r="O114" s="395"/>
      <c r="P114" s="395"/>
      <c r="Q114" s="395"/>
      <c r="R114" s="24"/>
    </row>
    <row r="115" spans="2:18" s="22" customFormat="1" ht="14.45" customHeight="1">
      <c r="B115" s="23"/>
      <c r="C115" s="19" t="s">
        <v>28</v>
      </c>
      <c r="F115" s="3" t="str">
        <f>IF(E15="","",E15)</f>
        <v xml:space="preserve"> </v>
      </c>
      <c r="K115" s="19" t="s">
        <v>31</v>
      </c>
      <c r="M115" s="395" t="str">
        <f>E21</f>
        <v xml:space="preserve"> </v>
      </c>
      <c r="N115" s="395"/>
      <c r="O115" s="395"/>
      <c r="P115" s="395"/>
      <c r="Q115" s="395"/>
      <c r="R115" s="24"/>
    </row>
    <row r="116" spans="2:18" s="22" customFormat="1" ht="10.35" customHeight="1">
      <c r="B116" s="23"/>
      <c r="R116" s="24"/>
    </row>
    <row r="117" spans="2:27" s="108" customFormat="1" ht="29.25" customHeight="1">
      <c r="B117" s="109"/>
      <c r="C117" s="110" t="s">
        <v>120</v>
      </c>
      <c r="D117" s="111" t="s">
        <v>121</v>
      </c>
      <c r="E117" s="111" t="s">
        <v>54</v>
      </c>
      <c r="F117" s="412" t="s">
        <v>122</v>
      </c>
      <c r="G117" s="412"/>
      <c r="H117" s="412"/>
      <c r="I117" s="412"/>
      <c r="J117" s="111" t="s">
        <v>123</v>
      </c>
      <c r="K117" s="111" t="s">
        <v>124</v>
      </c>
      <c r="L117" s="412" t="s">
        <v>125</v>
      </c>
      <c r="M117" s="412"/>
      <c r="N117" s="413" t="s">
        <v>102</v>
      </c>
      <c r="O117" s="413"/>
      <c r="P117" s="413"/>
      <c r="Q117" s="413"/>
      <c r="R117" s="112"/>
      <c r="T117" s="61" t="s">
        <v>126</v>
      </c>
      <c r="U117" s="62" t="s">
        <v>36</v>
      </c>
      <c r="V117" s="62" t="s">
        <v>127</v>
      </c>
      <c r="W117" s="62" t="s">
        <v>128</v>
      </c>
      <c r="X117" s="62" t="s">
        <v>129</v>
      </c>
      <c r="Y117" s="62" t="s">
        <v>130</v>
      </c>
      <c r="Z117" s="62" t="s">
        <v>131</v>
      </c>
      <c r="AA117" s="63" t="s">
        <v>132</v>
      </c>
    </row>
    <row r="118" spans="2:63" s="22" customFormat="1" ht="29.25" customHeight="1">
      <c r="B118" s="23"/>
      <c r="C118" s="65" t="s">
        <v>98</v>
      </c>
      <c r="N118" s="408">
        <f>BK118</f>
        <v>23557.97</v>
      </c>
      <c r="O118" s="408"/>
      <c r="P118" s="408"/>
      <c r="Q118" s="408"/>
      <c r="R118" s="24"/>
      <c r="T118" s="64"/>
      <c r="U118" s="37"/>
      <c r="V118" s="37"/>
      <c r="W118" s="113">
        <f>W119+W122</f>
        <v>37.984581</v>
      </c>
      <c r="X118" s="37"/>
      <c r="Y118" s="113">
        <f>Y119+Y122</f>
        <v>0.3310044999999999</v>
      </c>
      <c r="Z118" s="37"/>
      <c r="AA118" s="114">
        <f>AA119+AA122</f>
        <v>0.22300000000000003</v>
      </c>
      <c r="AT118" s="10" t="s">
        <v>71</v>
      </c>
      <c r="AU118" s="10" t="s">
        <v>104</v>
      </c>
      <c r="BK118" s="115">
        <f>BK119+BK122</f>
        <v>23557.97</v>
      </c>
    </row>
    <row r="119" spans="2:63" s="116" customFormat="1" ht="37.5" customHeight="1">
      <c r="B119" s="117"/>
      <c r="D119" s="118" t="s">
        <v>105</v>
      </c>
      <c r="E119" s="118"/>
      <c r="F119" s="118"/>
      <c r="G119" s="118"/>
      <c r="H119" s="118"/>
      <c r="I119" s="118"/>
      <c r="J119" s="118"/>
      <c r="K119" s="118"/>
      <c r="L119" s="118"/>
      <c r="M119" s="118"/>
      <c r="N119" s="409">
        <f>BK119</f>
        <v>99.68</v>
      </c>
      <c r="O119" s="409"/>
      <c r="P119" s="409"/>
      <c r="Q119" s="409"/>
      <c r="R119" s="119"/>
      <c r="T119" s="120"/>
      <c r="W119" s="121">
        <f>W120</f>
        <v>0.41924</v>
      </c>
      <c r="Y119" s="121">
        <f>Y120</f>
        <v>0</v>
      </c>
      <c r="AA119" s="122">
        <f>AA120</f>
        <v>0</v>
      </c>
      <c r="AR119" s="123" t="s">
        <v>78</v>
      </c>
      <c r="AT119" s="124" t="s">
        <v>71</v>
      </c>
      <c r="AU119" s="124" t="s">
        <v>72</v>
      </c>
      <c r="AY119" s="123" t="s">
        <v>133</v>
      </c>
      <c r="BK119" s="125">
        <f>BK120</f>
        <v>99.68</v>
      </c>
    </row>
    <row r="120" spans="2:63" s="116" customFormat="1" ht="19.9" customHeight="1">
      <c r="B120" s="117"/>
      <c r="D120" s="126" t="s">
        <v>108</v>
      </c>
      <c r="E120" s="126"/>
      <c r="F120" s="126"/>
      <c r="G120" s="126"/>
      <c r="H120" s="126"/>
      <c r="I120" s="126"/>
      <c r="J120" s="126"/>
      <c r="K120" s="126"/>
      <c r="L120" s="126"/>
      <c r="M120" s="126"/>
      <c r="N120" s="402">
        <f>BK120</f>
        <v>99.68</v>
      </c>
      <c r="O120" s="402"/>
      <c r="P120" s="402"/>
      <c r="Q120" s="402"/>
      <c r="R120" s="119"/>
      <c r="T120" s="120"/>
      <c r="W120" s="121">
        <f>W121</f>
        <v>0.41924</v>
      </c>
      <c r="Y120" s="121">
        <f>Y121</f>
        <v>0</v>
      </c>
      <c r="AA120" s="122">
        <f>AA121</f>
        <v>0</v>
      </c>
      <c r="AR120" s="123" t="s">
        <v>78</v>
      </c>
      <c r="AT120" s="124" t="s">
        <v>71</v>
      </c>
      <c r="AU120" s="124" t="s">
        <v>78</v>
      </c>
      <c r="AY120" s="123" t="s">
        <v>133</v>
      </c>
      <c r="BK120" s="125">
        <f>BK121</f>
        <v>99.68</v>
      </c>
    </row>
    <row r="121" spans="2:65" s="22" customFormat="1" ht="38.25" customHeight="1">
      <c r="B121" s="127"/>
      <c r="C121" s="128" t="s">
        <v>78</v>
      </c>
      <c r="D121" s="128" t="s">
        <v>134</v>
      </c>
      <c r="E121" s="129" t="s">
        <v>181</v>
      </c>
      <c r="F121" s="398" t="s">
        <v>182</v>
      </c>
      <c r="G121" s="398"/>
      <c r="H121" s="398"/>
      <c r="I121" s="398"/>
      <c r="J121" s="130" t="s">
        <v>183</v>
      </c>
      <c r="K121" s="131">
        <v>0.223</v>
      </c>
      <c r="L121" s="399">
        <v>447</v>
      </c>
      <c r="M121" s="399"/>
      <c r="N121" s="399">
        <f>ROUND(L121*K121,2)</f>
        <v>99.68</v>
      </c>
      <c r="O121" s="399"/>
      <c r="P121" s="399"/>
      <c r="Q121" s="399"/>
      <c r="R121" s="132"/>
      <c r="T121" s="133"/>
      <c r="U121" s="30" t="s">
        <v>39</v>
      </c>
      <c r="V121" s="134">
        <v>1.88</v>
      </c>
      <c r="W121" s="134">
        <f>V121*K121</f>
        <v>0.41924</v>
      </c>
      <c r="X121" s="134">
        <v>0</v>
      </c>
      <c r="Y121" s="134">
        <f>X121*K121</f>
        <v>0</v>
      </c>
      <c r="Z121" s="134">
        <v>0</v>
      </c>
      <c r="AA121" s="135">
        <f>Z121*K121</f>
        <v>0</v>
      </c>
      <c r="AR121" s="10" t="s">
        <v>138</v>
      </c>
      <c r="AT121" s="10" t="s">
        <v>134</v>
      </c>
      <c r="AU121" s="10" t="s">
        <v>139</v>
      </c>
      <c r="AY121" s="10" t="s">
        <v>133</v>
      </c>
      <c r="BE121" s="136">
        <f>IF(U121="základní",N121,0)</f>
        <v>0</v>
      </c>
      <c r="BF121" s="136">
        <f>IF(U121="snížená",N121,0)</f>
        <v>99.68</v>
      </c>
      <c r="BG121" s="136">
        <f>IF(U121="zákl. přenesená",N121,0)</f>
        <v>0</v>
      </c>
      <c r="BH121" s="136">
        <f>IF(U121="sníž. přenesená",N121,0)</f>
        <v>0</v>
      </c>
      <c r="BI121" s="136">
        <f>IF(U121="nulová",N121,0)</f>
        <v>0</v>
      </c>
      <c r="BJ121" s="10" t="s">
        <v>139</v>
      </c>
      <c r="BK121" s="136">
        <f>ROUND(L121*K121,2)</f>
        <v>99.68</v>
      </c>
      <c r="BL121" s="10" t="s">
        <v>138</v>
      </c>
      <c r="BM121" s="10" t="s">
        <v>868</v>
      </c>
    </row>
    <row r="122" spans="2:63" s="116" customFormat="1" ht="37.5" customHeight="1">
      <c r="B122" s="117"/>
      <c r="D122" s="118" t="s">
        <v>110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407">
        <f>BK122</f>
        <v>23458.29</v>
      </c>
      <c r="O122" s="407"/>
      <c r="P122" s="407"/>
      <c r="Q122" s="407"/>
      <c r="R122" s="119"/>
      <c r="T122" s="120"/>
      <c r="W122" s="121">
        <f>W123+W131+W144+W151+W157+W181</f>
        <v>37.565341</v>
      </c>
      <c r="Y122" s="121">
        <f>Y123+Y131+Y144+Y151+Y157+Y181</f>
        <v>0.3310044999999999</v>
      </c>
      <c r="AA122" s="122">
        <f>AA123+AA131+AA144+AA151+AA157+AA181</f>
        <v>0.22300000000000003</v>
      </c>
      <c r="AR122" s="123" t="s">
        <v>139</v>
      </c>
      <c r="AT122" s="124" t="s">
        <v>71</v>
      </c>
      <c r="AU122" s="124" t="s">
        <v>72</v>
      </c>
      <c r="AY122" s="123" t="s">
        <v>133</v>
      </c>
      <c r="BK122" s="125">
        <f>BK123+BK131+BK144+BK151+BK157+BK181</f>
        <v>23458.29</v>
      </c>
    </row>
    <row r="123" spans="2:63" s="116" customFormat="1" ht="19.9" customHeight="1">
      <c r="B123" s="117"/>
      <c r="D123" s="126" t="s">
        <v>111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402">
        <f>BK123</f>
        <v>5844.79</v>
      </c>
      <c r="O123" s="402"/>
      <c r="P123" s="402"/>
      <c r="Q123" s="402"/>
      <c r="R123" s="119"/>
      <c r="T123" s="120"/>
      <c r="W123" s="121">
        <f>SUM(W124:W130)</f>
        <v>2.6876800000000003</v>
      </c>
      <c r="Y123" s="121">
        <f>SUM(Y124:Y130)</f>
        <v>0.1024156</v>
      </c>
      <c r="AA123" s="122">
        <f>SUM(AA124:AA130)</f>
        <v>0</v>
      </c>
      <c r="AR123" s="123" t="s">
        <v>139</v>
      </c>
      <c r="AT123" s="124" t="s">
        <v>71</v>
      </c>
      <c r="AU123" s="124" t="s">
        <v>78</v>
      </c>
      <c r="AY123" s="123" t="s">
        <v>133</v>
      </c>
      <c r="BK123" s="125">
        <f>SUM(BK124:BK130)</f>
        <v>5844.79</v>
      </c>
    </row>
    <row r="124" spans="2:65" s="22" customFormat="1" ht="38.25" customHeight="1">
      <c r="B124" s="127"/>
      <c r="C124" s="128" t="s">
        <v>139</v>
      </c>
      <c r="D124" s="128" t="s">
        <v>134</v>
      </c>
      <c r="E124" s="129" t="s">
        <v>190</v>
      </c>
      <c r="F124" s="398" t="s">
        <v>191</v>
      </c>
      <c r="G124" s="398"/>
      <c r="H124" s="398"/>
      <c r="I124" s="398"/>
      <c r="J124" s="130" t="s">
        <v>137</v>
      </c>
      <c r="K124" s="131">
        <v>17.93</v>
      </c>
      <c r="L124" s="399">
        <v>44</v>
      </c>
      <c r="M124" s="399"/>
      <c r="N124" s="399">
        <f>ROUND(L124*K124,2)</f>
        <v>788.92</v>
      </c>
      <c r="O124" s="399"/>
      <c r="P124" s="399"/>
      <c r="Q124" s="399"/>
      <c r="R124" s="132"/>
      <c r="T124" s="133"/>
      <c r="U124" s="30" t="s">
        <v>39</v>
      </c>
      <c r="V124" s="134">
        <v>0.14</v>
      </c>
      <c r="W124" s="134">
        <f>V124*K124</f>
        <v>2.5102</v>
      </c>
      <c r="X124" s="134">
        <v>0</v>
      </c>
      <c r="Y124" s="134">
        <f>X124*K124</f>
        <v>0</v>
      </c>
      <c r="Z124" s="134">
        <v>0</v>
      </c>
      <c r="AA124" s="135">
        <f>Z124*K124</f>
        <v>0</v>
      </c>
      <c r="AR124" s="10" t="s">
        <v>192</v>
      </c>
      <c r="AT124" s="10" t="s">
        <v>134</v>
      </c>
      <c r="AU124" s="10" t="s">
        <v>139</v>
      </c>
      <c r="AY124" s="10" t="s">
        <v>133</v>
      </c>
      <c r="BE124" s="136">
        <f>IF(U124="základní",N124,0)</f>
        <v>0</v>
      </c>
      <c r="BF124" s="136">
        <f>IF(U124="snížená",N124,0)</f>
        <v>788.92</v>
      </c>
      <c r="BG124" s="136">
        <f>IF(U124="zákl. přenesená",N124,0)</f>
        <v>0</v>
      </c>
      <c r="BH124" s="136">
        <f>IF(U124="sníž. přenesená",N124,0)</f>
        <v>0</v>
      </c>
      <c r="BI124" s="136">
        <f>IF(U124="nulová",N124,0)</f>
        <v>0</v>
      </c>
      <c r="BJ124" s="10" t="s">
        <v>139</v>
      </c>
      <c r="BK124" s="136">
        <f>ROUND(L124*K124,2)</f>
        <v>788.92</v>
      </c>
      <c r="BL124" s="10" t="s">
        <v>192</v>
      </c>
      <c r="BM124" s="10" t="s">
        <v>869</v>
      </c>
    </row>
    <row r="125" spans="2:51" s="138" customFormat="1" ht="16.5" customHeight="1">
      <c r="B125" s="139"/>
      <c r="E125" s="140"/>
      <c r="F125" s="397" t="s">
        <v>870</v>
      </c>
      <c r="G125" s="397"/>
      <c r="H125" s="397"/>
      <c r="I125" s="397"/>
      <c r="K125" s="141">
        <v>17.93</v>
      </c>
      <c r="R125" s="142"/>
      <c r="T125" s="143"/>
      <c r="AA125" s="144"/>
      <c r="AT125" s="140" t="s">
        <v>144</v>
      </c>
      <c r="AU125" s="140" t="s">
        <v>139</v>
      </c>
      <c r="AV125" s="138" t="s">
        <v>139</v>
      </c>
      <c r="AW125" s="138" t="s">
        <v>30</v>
      </c>
      <c r="AX125" s="138" t="s">
        <v>72</v>
      </c>
      <c r="AY125" s="140" t="s">
        <v>133</v>
      </c>
    </row>
    <row r="126" spans="2:51" s="149" customFormat="1" ht="16.5" customHeight="1">
      <c r="B126" s="150"/>
      <c r="E126" s="151"/>
      <c r="F126" s="401" t="s">
        <v>196</v>
      </c>
      <c r="G126" s="401"/>
      <c r="H126" s="401"/>
      <c r="I126" s="401"/>
      <c r="K126" s="152">
        <v>17.93</v>
      </c>
      <c r="R126" s="153"/>
      <c r="T126" s="154"/>
      <c r="AA126" s="155"/>
      <c r="AT126" s="151" t="s">
        <v>144</v>
      </c>
      <c r="AU126" s="151" t="s">
        <v>139</v>
      </c>
      <c r="AV126" s="149" t="s">
        <v>138</v>
      </c>
      <c r="AW126" s="149" t="s">
        <v>30</v>
      </c>
      <c r="AX126" s="149" t="s">
        <v>78</v>
      </c>
      <c r="AY126" s="151" t="s">
        <v>133</v>
      </c>
    </row>
    <row r="127" spans="2:65" s="22" customFormat="1" ht="25.5" customHeight="1">
      <c r="B127" s="127"/>
      <c r="C127" s="145" t="s">
        <v>149</v>
      </c>
      <c r="D127" s="145" t="s">
        <v>175</v>
      </c>
      <c r="E127" s="146" t="s">
        <v>198</v>
      </c>
      <c r="F127" s="404" t="s">
        <v>199</v>
      </c>
      <c r="G127" s="404"/>
      <c r="H127" s="404"/>
      <c r="I127" s="404"/>
      <c r="J127" s="147" t="s">
        <v>137</v>
      </c>
      <c r="K127" s="148">
        <v>36.577</v>
      </c>
      <c r="L127" s="405">
        <v>136</v>
      </c>
      <c r="M127" s="405"/>
      <c r="N127" s="405">
        <f>ROUND(L127*K127,2)</f>
        <v>4974.47</v>
      </c>
      <c r="O127" s="405"/>
      <c r="P127" s="405"/>
      <c r="Q127" s="405"/>
      <c r="R127" s="132"/>
      <c r="T127" s="133"/>
      <c r="U127" s="30" t="s">
        <v>39</v>
      </c>
      <c r="V127" s="134">
        <v>0</v>
      </c>
      <c r="W127" s="134">
        <f>V127*K127</f>
        <v>0</v>
      </c>
      <c r="X127" s="134">
        <v>0.0028</v>
      </c>
      <c r="Y127" s="134">
        <f>X127*K127</f>
        <v>0.1024156</v>
      </c>
      <c r="Z127" s="134">
        <v>0</v>
      </c>
      <c r="AA127" s="135">
        <f>Z127*K127</f>
        <v>0</v>
      </c>
      <c r="AR127" s="10" t="s">
        <v>200</v>
      </c>
      <c r="AT127" s="10" t="s">
        <v>175</v>
      </c>
      <c r="AU127" s="10" t="s">
        <v>139</v>
      </c>
      <c r="AY127" s="10" t="s">
        <v>133</v>
      </c>
      <c r="BE127" s="136">
        <f>IF(U127="základní",N127,0)</f>
        <v>0</v>
      </c>
      <c r="BF127" s="136">
        <f>IF(U127="snížená",N127,0)</f>
        <v>4974.47</v>
      </c>
      <c r="BG127" s="136">
        <f>IF(U127="zákl. přenesená",N127,0)</f>
        <v>0</v>
      </c>
      <c r="BH127" s="136">
        <f>IF(U127="sníž. přenesená",N127,0)</f>
        <v>0</v>
      </c>
      <c r="BI127" s="136">
        <f>IF(U127="nulová",N127,0)</f>
        <v>0</v>
      </c>
      <c r="BJ127" s="10" t="s">
        <v>139</v>
      </c>
      <c r="BK127" s="136">
        <f>ROUND(L127*K127,2)</f>
        <v>4974.47</v>
      </c>
      <c r="BL127" s="10" t="s">
        <v>192</v>
      </c>
      <c r="BM127" s="10" t="s">
        <v>871</v>
      </c>
    </row>
    <row r="128" spans="2:51" s="138" customFormat="1" ht="16.5" customHeight="1">
      <c r="B128" s="139"/>
      <c r="E128" s="140"/>
      <c r="F128" s="397" t="s">
        <v>870</v>
      </c>
      <c r="G128" s="397"/>
      <c r="H128" s="397"/>
      <c r="I128" s="397"/>
      <c r="K128" s="141">
        <v>17.93</v>
      </c>
      <c r="R128" s="142"/>
      <c r="T128" s="143"/>
      <c r="AA128" s="144"/>
      <c r="AT128" s="140" t="s">
        <v>144</v>
      </c>
      <c r="AU128" s="140" t="s">
        <v>139</v>
      </c>
      <c r="AV128" s="138" t="s">
        <v>139</v>
      </c>
      <c r="AW128" s="138" t="s">
        <v>30</v>
      </c>
      <c r="AX128" s="138" t="s">
        <v>72</v>
      </c>
      <c r="AY128" s="140" t="s">
        <v>133</v>
      </c>
    </row>
    <row r="129" spans="2:51" s="149" customFormat="1" ht="16.5" customHeight="1">
      <c r="B129" s="150"/>
      <c r="E129" s="151"/>
      <c r="F129" s="401" t="s">
        <v>196</v>
      </c>
      <c r="G129" s="401"/>
      <c r="H129" s="401"/>
      <c r="I129" s="401"/>
      <c r="K129" s="152">
        <v>17.93</v>
      </c>
      <c r="R129" s="153"/>
      <c r="T129" s="154"/>
      <c r="AA129" s="155"/>
      <c r="AT129" s="151" t="s">
        <v>144</v>
      </c>
      <c r="AU129" s="151" t="s">
        <v>139</v>
      </c>
      <c r="AV129" s="149" t="s">
        <v>138</v>
      </c>
      <c r="AW129" s="149" t="s">
        <v>30</v>
      </c>
      <c r="AX129" s="149" t="s">
        <v>78</v>
      </c>
      <c r="AY129" s="151" t="s">
        <v>133</v>
      </c>
    </row>
    <row r="130" spans="2:65" s="22" customFormat="1" ht="25.5" customHeight="1">
      <c r="B130" s="127"/>
      <c r="C130" s="128" t="s">
        <v>138</v>
      </c>
      <c r="D130" s="128" t="s">
        <v>134</v>
      </c>
      <c r="E130" s="129" t="s">
        <v>203</v>
      </c>
      <c r="F130" s="398" t="s">
        <v>204</v>
      </c>
      <c r="G130" s="398"/>
      <c r="H130" s="398"/>
      <c r="I130" s="398"/>
      <c r="J130" s="130" t="s">
        <v>183</v>
      </c>
      <c r="K130" s="131">
        <v>0.102</v>
      </c>
      <c r="L130" s="399">
        <v>798</v>
      </c>
      <c r="M130" s="399"/>
      <c r="N130" s="399">
        <f>ROUND(L130*K130,2)</f>
        <v>81.4</v>
      </c>
      <c r="O130" s="399"/>
      <c r="P130" s="399"/>
      <c r="Q130" s="399"/>
      <c r="R130" s="132"/>
      <c r="T130" s="133"/>
      <c r="U130" s="30" t="s">
        <v>39</v>
      </c>
      <c r="V130" s="134">
        <v>1.74</v>
      </c>
      <c r="W130" s="134">
        <f>V130*K130</f>
        <v>0.17748</v>
      </c>
      <c r="X130" s="134">
        <v>0</v>
      </c>
      <c r="Y130" s="134">
        <f>X130*K130</f>
        <v>0</v>
      </c>
      <c r="Z130" s="134">
        <v>0</v>
      </c>
      <c r="AA130" s="135">
        <f>Z130*K130</f>
        <v>0</v>
      </c>
      <c r="AR130" s="10" t="s">
        <v>192</v>
      </c>
      <c r="AT130" s="10" t="s">
        <v>134</v>
      </c>
      <c r="AU130" s="10" t="s">
        <v>139</v>
      </c>
      <c r="AY130" s="10" t="s">
        <v>133</v>
      </c>
      <c r="BE130" s="136">
        <f>IF(U130="základní",N130,0)</f>
        <v>0</v>
      </c>
      <c r="BF130" s="136">
        <f>IF(U130="snížená",N130,0)</f>
        <v>81.4</v>
      </c>
      <c r="BG130" s="136">
        <f>IF(U130="zákl. přenesená",N130,0)</f>
        <v>0</v>
      </c>
      <c r="BH130" s="136">
        <f>IF(U130="sníž. přenesená",N130,0)</f>
        <v>0</v>
      </c>
      <c r="BI130" s="136">
        <f>IF(U130="nulová",N130,0)</f>
        <v>0</v>
      </c>
      <c r="BJ130" s="10" t="s">
        <v>139</v>
      </c>
      <c r="BK130" s="136">
        <f>ROUND(L130*K130,2)</f>
        <v>81.4</v>
      </c>
      <c r="BL130" s="10" t="s">
        <v>192</v>
      </c>
      <c r="BM130" s="10" t="s">
        <v>872</v>
      </c>
    </row>
    <row r="131" spans="2:63" s="116" customFormat="1" ht="29.85" customHeight="1">
      <c r="B131" s="117"/>
      <c r="D131" s="126" t="s">
        <v>112</v>
      </c>
      <c r="E131" s="126"/>
      <c r="F131" s="126"/>
      <c r="G131" s="126"/>
      <c r="H131" s="126"/>
      <c r="I131" s="126"/>
      <c r="J131" s="126"/>
      <c r="K131" s="126"/>
      <c r="L131" s="126"/>
      <c r="M131" s="126"/>
      <c r="N131" s="403">
        <f>BK131</f>
        <v>2940.2999999999997</v>
      </c>
      <c r="O131" s="403"/>
      <c r="P131" s="403"/>
      <c r="Q131" s="403"/>
      <c r="R131" s="119"/>
      <c r="T131" s="120"/>
      <c r="W131" s="121">
        <f>SUM(W132:W143)</f>
        <v>9.164892</v>
      </c>
      <c r="Y131" s="121">
        <f>SUM(Y132:Y143)</f>
        <v>0.1761264</v>
      </c>
      <c r="AA131" s="122">
        <f>SUM(AA132:AA143)</f>
        <v>0.22000000000000003</v>
      </c>
      <c r="AR131" s="123" t="s">
        <v>139</v>
      </c>
      <c r="AT131" s="124" t="s">
        <v>71</v>
      </c>
      <c r="AU131" s="124" t="s">
        <v>78</v>
      </c>
      <c r="AY131" s="123" t="s">
        <v>133</v>
      </c>
      <c r="BK131" s="125">
        <f>SUM(BK132:BK143)</f>
        <v>2940.2999999999997</v>
      </c>
    </row>
    <row r="132" spans="2:65" s="22" customFormat="1" ht="25.5" customHeight="1">
      <c r="B132" s="127"/>
      <c r="C132" s="128" t="s">
        <v>158</v>
      </c>
      <c r="D132" s="128" t="s">
        <v>134</v>
      </c>
      <c r="E132" s="129" t="s">
        <v>873</v>
      </c>
      <c r="F132" s="398" t="s">
        <v>874</v>
      </c>
      <c r="G132" s="398"/>
      <c r="H132" s="398"/>
      <c r="I132" s="398"/>
      <c r="J132" s="130" t="s">
        <v>172</v>
      </c>
      <c r="K132" s="131">
        <v>2.2</v>
      </c>
      <c r="L132" s="399">
        <v>174</v>
      </c>
      <c r="M132" s="399"/>
      <c r="N132" s="399">
        <f>ROUND(L132*K132,2)</f>
        <v>382.8</v>
      </c>
      <c r="O132" s="399"/>
      <c r="P132" s="399"/>
      <c r="Q132" s="399"/>
      <c r="R132" s="132"/>
      <c r="T132" s="133"/>
      <c r="U132" s="30" t="s">
        <v>39</v>
      </c>
      <c r="V132" s="134">
        <v>0.553</v>
      </c>
      <c r="W132" s="134">
        <f>V132*K132</f>
        <v>1.2166000000000001</v>
      </c>
      <c r="X132" s="134">
        <v>0</v>
      </c>
      <c r="Y132" s="134">
        <f>X132*K132</f>
        <v>0</v>
      </c>
      <c r="Z132" s="134">
        <v>0.1</v>
      </c>
      <c r="AA132" s="135">
        <f>Z132*K132</f>
        <v>0.22000000000000003</v>
      </c>
      <c r="AR132" s="10" t="s">
        <v>192</v>
      </c>
      <c r="AT132" s="10" t="s">
        <v>134</v>
      </c>
      <c r="AU132" s="10" t="s">
        <v>139</v>
      </c>
      <c r="AY132" s="10" t="s">
        <v>133</v>
      </c>
      <c r="BE132" s="136">
        <f>IF(U132="základní",N132,0)</f>
        <v>0</v>
      </c>
      <c r="BF132" s="136">
        <f>IF(U132="snížená",N132,0)</f>
        <v>382.8</v>
      </c>
      <c r="BG132" s="136">
        <f>IF(U132="zákl. přenesená",N132,0)</f>
        <v>0</v>
      </c>
      <c r="BH132" s="136">
        <f>IF(U132="sníž. přenesená",N132,0)</f>
        <v>0</v>
      </c>
      <c r="BI132" s="136">
        <f>IF(U132="nulová",N132,0)</f>
        <v>0</v>
      </c>
      <c r="BJ132" s="10" t="s">
        <v>139</v>
      </c>
      <c r="BK132" s="136">
        <f>ROUND(L132*K132,2)</f>
        <v>382.8</v>
      </c>
      <c r="BL132" s="10" t="s">
        <v>192</v>
      </c>
      <c r="BM132" s="10" t="s">
        <v>875</v>
      </c>
    </row>
    <row r="133" spans="2:65" s="22" customFormat="1" ht="25.5" customHeight="1">
      <c r="B133" s="127"/>
      <c r="C133" s="128" t="s">
        <v>163</v>
      </c>
      <c r="D133" s="128" t="s">
        <v>134</v>
      </c>
      <c r="E133" s="129" t="s">
        <v>207</v>
      </c>
      <c r="F133" s="398" t="s">
        <v>208</v>
      </c>
      <c r="G133" s="398"/>
      <c r="H133" s="398"/>
      <c r="I133" s="398"/>
      <c r="J133" s="130" t="s">
        <v>137</v>
      </c>
      <c r="K133" s="131">
        <v>17.93</v>
      </c>
      <c r="L133" s="399">
        <v>81.5</v>
      </c>
      <c r="M133" s="399"/>
      <c r="N133" s="399">
        <f>ROUND(L133*K133,2)</f>
        <v>1461.3</v>
      </c>
      <c r="O133" s="399"/>
      <c r="P133" s="399"/>
      <c r="Q133" s="399"/>
      <c r="R133" s="132"/>
      <c r="T133" s="133"/>
      <c r="U133" s="30" t="s">
        <v>39</v>
      </c>
      <c r="V133" s="134">
        <v>0.23</v>
      </c>
      <c r="W133" s="134">
        <f>V133*K133</f>
        <v>4.1239</v>
      </c>
      <c r="X133" s="134">
        <v>0.00982</v>
      </c>
      <c r="Y133" s="134">
        <f>X133*K133</f>
        <v>0.1760726</v>
      </c>
      <c r="Z133" s="134">
        <v>0</v>
      </c>
      <c r="AA133" s="135">
        <f>Z133*K133</f>
        <v>0</v>
      </c>
      <c r="AR133" s="10" t="s">
        <v>192</v>
      </c>
      <c r="AT133" s="10" t="s">
        <v>134</v>
      </c>
      <c r="AU133" s="10" t="s">
        <v>139</v>
      </c>
      <c r="AY133" s="10" t="s">
        <v>133</v>
      </c>
      <c r="BE133" s="136">
        <f>IF(U133="základní",N133,0)</f>
        <v>0</v>
      </c>
      <c r="BF133" s="136">
        <f>IF(U133="snížená",N133,0)</f>
        <v>1461.3</v>
      </c>
      <c r="BG133" s="136">
        <f>IF(U133="zákl. přenesená",N133,0)</f>
        <v>0</v>
      </c>
      <c r="BH133" s="136">
        <f>IF(U133="sníž. přenesená",N133,0)</f>
        <v>0</v>
      </c>
      <c r="BI133" s="136">
        <f>IF(U133="nulová",N133,0)</f>
        <v>0</v>
      </c>
      <c r="BJ133" s="10" t="s">
        <v>139</v>
      </c>
      <c r="BK133" s="136">
        <f>ROUND(L133*K133,2)</f>
        <v>1461.3</v>
      </c>
      <c r="BL133" s="10" t="s">
        <v>192</v>
      </c>
      <c r="BM133" s="10" t="s">
        <v>876</v>
      </c>
    </row>
    <row r="134" spans="2:47" s="22" customFormat="1" ht="16.5" customHeight="1">
      <c r="B134" s="23"/>
      <c r="F134" s="406" t="s">
        <v>210</v>
      </c>
      <c r="G134" s="406"/>
      <c r="H134" s="406"/>
      <c r="I134" s="406"/>
      <c r="R134" s="24"/>
      <c r="T134" s="137"/>
      <c r="AA134" s="59"/>
      <c r="AT134" s="10" t="s">
        <v>142</v>
      </c>
      <c r="AU134" s="10" t="s">
        <v>139</v>
      </c>
    </row>
    <row r="135" spans="2:51" s="138" customFormat="1" ht="16.5" customHeight="1">
      <c r="B135" s="139"/>
      <c r="E135" s="140"/>
      <c r="F135" s="400" t="s">
        <v>870</v>
      </c>
      <c r="G135" s="400"/>
      <c r="H135" s="400"/>
      <c r="I135" s="400"/>
      <c r="K135" s="141">
        <v>17.93</v>
      </c>
      <c r="R135" s="142"/>
      <c r="T135" s="143"/>
      <c r="AA135" s="144"/>
      <c r="AT135" s="140" t="s">
        <v>144</v>
      </c>
      <c r="AU135" s="140" t="s">
        <v>139</v>
      </c>
      <c r="AV135" s="138" t="s">
        <v>139</v>
      </c>
      <c r="AW135" s="138" t="s">
        <v>30</v>
      </c>
      <c r="AX135" s="138" t="s">
        <v>72</v>
      </c>
      <c r="AY135" s="140" t="s">
        <v>133</v>
      </c>
    </row>
    <row r="136" spans="2:51" s="149" customFormat="1" ht="16.5" customHeight="1">
      <c r="B136" s="150"/>
      <c r="E136" s="151"/>
      <c r="F136" s="401" t="s">
        <v>196</v>
      </c>
      <c r="G136" s="401"/>
      <c r="H136" s="401"/>
      <c r="I136" s="401"/>
      <c r="K136" s="152">
        <v>17.93</v>
      </c>
      <c r="R136" s="153"/>
      <c r="T136" s="154"/>
      <c r="AA136" s="155"/>
      <c r="AT136" s="151" t="s">
        <v>144</v>
      </c>
      <c r="AU136" s="151" t="s">
        <v>139</v>
      </c>
      <c r="AV136" s="149" t="s">
        <v>138</v>
      </c>
      <c r="AW136" s="149" t="s">
        <v>30</v>
      </c>
      <c r="AX136" s="149" t="s">
        <v>78</v>
      </c>
      <c r="AY136" s="151" t="s">
        <v>133</v>
      </c>
    </row>
    <row r="137" spans="2:65" s="22" customFormat="1" ht="38.25" customHeight="1">
      <c r="B137" s="127"/>
      <c r="C137" s="128" t="s">
        <v>169</v>
      </c>
      <c r="D137" s="128" t="s">
        <v>134</v>
      </c>
      <c r="E137" s="129" t="s">
        <v>211</v>
      </c>
      <c r="F137" s="398" t="s">
        <v>212</v>
      </c>
      <c r="G137" s="398"/>
      <c r="H137" s="398"/>
      <c r="I137" s="398"/>
      <c r="J137" s="130" t="s">
        <v>137</v>
      </c>
      <c r="K137" s="131">
        <v>17.93</v>
      </c>
      <c r="L137" s="399">
        <v>46.8</v>
      </c>
      <c r="M137" s="399"/>
      <c r="N137" s="399">
        <f>ROUND(L137*K137,2)</f>
        <v>839.12</v>
      </c>
      <c r="O137" s="399"/>
      <c r="P137" s="399"/>
      <c r="Q137" s="399"/>
      <c r="R137" s="132"/>
      <c r="T137" s="133"/>
      <c r="U137" s="30" t="s">
        <v>39</v>
      </c>
      <c r="V137" s="134">
        <v>0.172</v>
      </c>
      <c r="W137" s="134">
        <f>V137*K137</f>
        <v>3.08396</v>
      </c>
      <c r="X137" s="134">
        <v>0</v>
      </c>
      <c r="Y137" s="134">
        <f>X137*K137</f>
        <v>0</v>
      </c>
      <c r="Z137" s="134">
        <v>0</v>
      </c>
      <c r="AA137" s="135">
        <f>Z137*K137</f>
        <v>0</v>
      </c>
      <c r="AR137" s="10" t="s">
        <v>192</v>
      </c>
      <c r="AT137" s="10" t="s">
        <v>134</v>
      </c>
      <c r="AU137" s="10" t="s">
        <v>139</v>
      </c>
      <c r="AY137" s="10" t="s">
        <v>133</v>
      </c>
      <c r="BE137" s="136">
        <f>IF(U137="základní",N137,0)</f>
        <v>0</v>
      </c>
      <c r="BF137" s="136">
        <f>IF(U137="snížená",N137,0)</f>
        <v>839.12</v>
      </c>
      <c r="BG137" s="136">
        <f>IF(U137="zákl. přenesená",N137,0)</f>
        <v>0</v>
      </c>
      <c r="BH137" s="136">
        <f>IF(U137="sníž. přenesená",N137,0)</f>
        <v>0</v>
      </c>
      <c r="BI137" s="136">
        <f>IF(U137="nulová",N137,0)</f>
        <v>0</v>
      </c>
      <c r="BJ137" s="10" t="s">
        <v>139</v>
      </c>
      <c r="BK137" s="136">
        <f>ROUND(L137*K137,2)</f>
        <v>839.12</v>
      </c>
      <c r="BL137" s="10" t="s">
        <v>192</v>
      </c>
      <c r="BM137" s="10" t="s">
        <v>877</v>
      </c>
    </row>
    <row r="138" spans="2:51" s="138" customFormat="1" ht="16.5" customHeight="1">
      <c r="B138" s="139"/>
      <c r="E138" s="140"/>
      <c r="F138" s="397" t="s">
        <v>870</v>
      </c>
      <c r="G138" s="397"/>
      <c r="H138" s="397"/>
      <c r="I138" s="397"/>
      <c r="K138" s="141">
        <v>17.93</v>
      </c>
      <c r="R138" s="142"/>
      <c r="T138" s="143"/>
      <c r="AA138" s="144"/>
      <c r="AT138" s="140" t="s">
        <v>144</v>
      </c>
      <c r="AU138" s="140" t="s">
        <v>139</v>
      </c>
      <c r="AV138" s="138" t="s">
        <v>139</v>
      </c>
      <c r="AW138" s="138" t="s">
        <v>30</v>
      </c>
      <c r="AX138" s="138" t="s">
        <v>72</v>
      </c>
      <c r="AY138" s="140" t="s">
        <v>133</v>
      </c>
    </row>
    <row r="139" spans="2:51" s="149" customFormat="1" ht="16.5" customHeight="1">
      <c r="B139" s="150"/>
      <c r="E139" s="151"/>
      <c r="F139" s="401" t="s">
        <v>196</v>
      </c>
      <c r="G139" s="401"/>
      <c r="H139" s="401"/>
      <c r="I139" s="401"/>
      <c r="K139" s="152">
        <v>17.93</v>
      </c>
      <c r="R139" s="153"/>
      <c r="T139" s="154"/>
      <c r="AA139" s="155"/>
      <c r="AT139" s="151" t="s">
        <v>144</v>
      </c>
      <c r="AU139" s="151" t="s">
        <v>139</v>
      </c>
      <c r="AV139" s="149" t="s">
        <v>138</v>
      </c>
      <c r="AW139" s="149" t="s">
        <v>30</v>
      </c>
      <c r="AX139" s="149" t="s">
        <v>78</v>
      </c>
      <c r="AY139" s="151" t="s">
        <v>133</v>
      </c>
    </row>
    <row r="140" spans="2:65" s="22" customFormat="1" ht="25.5" customHeight="1">
      <c r="B140" s="127"/>
      <c r="C140" s="128" t="s">
        <v>174</v>
      </c>
      <c r="D140" s="128" t="s">
        <v>134</v>
      </c>
      <c r="E140" s="129" t="s">
        <v>214</v>
      </c>
      <c r="F140" s="398" t="s">
        <v>215</v>
      </c>
      <c r="G140" s="398"/>
      <c r="H140" s="398"/>
      <c r="I140" s="398"/>
      <c r="J140" s="130" t="s">
        <v>137</v>
      </c>
      <c r="K140" s="131">
        <v>0.269</v>
      </c>
      <c r="L140" s="399">
        <v>26.6</v>
      </c>
      <c r="M140" s="399"/>
      <c r="N140" s="399">
        <f>ROUND(L140*K140,2)</f>
        <v>7.16</v>
      </c>
      <c r="O140" s="399"/>
      <c r="P140" s="399"/>
      <c r="Q140" s="399"/>
      <c r="R140" s="132"/>
      <c r="T140" s="133"/>
      <c r="U140" s="30" t="s">
        <v>39</v>
      </c>
      <c r="V140" s="134">
        <v>0</v>
      </c>
      <c r="W140" s="134">
        <f>V140*K140</f>
        <v>0</v>
      </c>
      <c r="X140" s="134">
        <v>0.0002</v>
      </c>
      <c r="Y140" s="134">
        <f>X140*K140</f>
        <v>5.380000000000001E-05</v>
      </c>
      <c r="Z140" s="134">
        <v>0</v>
      </c>
      <c r="AA140" s="135">
        <f>Z140*K140</f>
        <v>0</v>
      </c>
      <c r="AR140" s="10" t="s">
        <v>192</v>
      </c>
      <c r="AT140" s="10" t="s">
        <v>134</v>
      </c>
      <c r="AU140" s="10" t="s">
        <v>139</v>
      </c>
      <c r="AY140" s="10" t="s">
        <v>133</v>
      </c>
      <c r="BE140" s="136">
        <f>IF(U140="základní",N140,0)</f>
        <v>0</v>
      </c>
      <c r="BF140" s="136">
        <f>IF(U140="snížená",N140,0)</f>
        <v>7.16</v>
      </c>
      <c r="BG140" s="136">
        <f>IF(U140="zákl. přenesená",N140,0)</f>
        <v>0</v>
      </c>
      <c r="BH140" s="136">
        <f>IF(U140="sníž. přenesená",N140,0)</f>
        <v>0</v>
      </c>
      <c r="BI140" s="136">
        <f>IF(U140="nulová",N140,0)</f>
        <v>0</v>
      </c>
      <c r="BJ140" s="10" t="s">
        <v>139</v>
      </c>
      <c r="BK140" s="136">
        <f>ROUND(L140*K140,2)</f>
        <v>7.16</v>
      </c>
      <c r="BL140" s="10" t="s">
        <v>192</v>
      </c>
      <c r="BM140" s="10" t="s">
        <v>878</v>
      </c>
    </row>
    <row r="141" spans="2:51" s="138" customFormat="1" ht="16.5" customHeight="1">
      <c r="B141" s="139"/>
      <c r="E141" s="140"/>
      <c r="F141" s="397" t="s">
        <v>879</v>
      </c>
      <c r="G141" s="397"/>
      <c r="H141" s="397"/>
      <c r="I141" s="397"/>
      <c r="K141" s="141">
        <v>0.269</v>
      </c>
      <c r="R141" s="142"/>
      <c r="T141" s="143"/>
      <c r="AA141" s="144"/>
      <c r="AT141" s="140" t="s">
        <v>144</v>
      </c>
      <c r="AU141" s="140" t="s">
        <v>139</v>
      </c>
      <c r="AV141" s="138" t="s">
        <v>139</v>
      </c>
      <c r="AW141" s="138" t="s">
        <v>30</v>
      </c>
      <c r="AX141" s="138" t="s">
        <v>72</v>
      </c>
      <c r="AY141" s="140" t="s">
        <v>133</v>
      </c>
    </row>
    <row r="142" spans="2:51" s="149" customFormat="1" ht="16.5" customHeight="1">
      <c r="B142" s="150"/>
      <c r="E142" s="151"/>
      <c r="F142" s="401" t="s">
        <v>196</v>
      </c>
      <c r="G142" s="401"/>
      <c r="H142" s="401"/>
      <c r="I142" s="401"/>
      <c r="K142" s="152">
        <v>0.269</v>
      </c>
      <c r="R142" s="153"/>
      <c r="T142" s="154"/>
      <c r="AA142" s="155"/>
      <c r="AT142" s="151" t="s">
        <v>144</v>
      </c>
      <c r="AU142" s="151" t="s">
        <v>139</v>
      </c>
      <c r="AV142" s="149" t="s">
        <v>138</v>
      </c>
      <c r="AW142" s="149" t="s">
        <v>30</v>
      </c>
      <c r="AX142" s="149" t="s">
        <v>78</v>
      </c>
      <c r="AY142" s="151" t="s">
        <v>133</v>
      </c>
    </row>
    <row r="143" spans="2:65" s="22" customFormat="1" ht="25.5" customHeight="1">
      <c r="B143" s="127"/>
      <c r="C143" s="128" t="s">
        <v>180</v>
      </c>
      <c r="D143" s="128" t="s">
        <v>134</v>
      </c>
      <c r="E143" s="129" t="s">
        <v>220</v>
      </c>
      <c r="F143" s="398" t="s">
        <v>221</v>
      </c>
      <c r="G143" s="398"/>
      <c r="H143" s="398"/>
      <c r="I143" s="398"/>
      <c r="J143" s="130" t="s">
        <v>183</v>
      </c>
      <c r="K143" s="131">
        <v>0.176</v>
      </c>
      <c r="L143" s="399">
        <v>1420</v>
      </c>
      <c r="M143" s="399"/>
      <c r="N143" s="399">
        <f>ROUND(L143*K143,2)</f>
        <v>249.92</v>
      </c>
      <c r="O143" s="399"/>
      <c r="P143" s="399"/>
      <c r="Q143" s="399"/>
      <c r="R143" s="132"/>
      <c r="T143" s="133"/>
      <c r="U143" s="30" t="s">
        <v>39</v>
      </c>
      <c r="V143" s="134">
        <v>4.207</v>
      </c>
      <c r="W143" s="134">
        <f>V143*K143</f>
        <v>0.740432</v>
      </c>
      <c r="X143" s="134">
        <v>0</v>
      </c>
      <c r="Y143" s="134">
        <f>X143*K143</f>
        <v>0</v>
      </c>
      <c r="Z143" s="134">
        <v>0</v>
      </c>
      <c r="AA143" s="135">
        <f>Z143*K143</f>
        <v>0</v>
      </c>
      <c r="AR143" s="10" t="s">
        <v>192</v>
      </c>
      <c r="AT143" s="10" t="s">
        <v>134</v>
      </c>
      <c r="AU143" s="10" t="s">
        <v>139</v>
      </c>
      <c r="AY143" s="10" t="s">
        <v>133</v>
      </c>
      <c r="BE143" s="136">
        <f>IF(U143="základní",N143,0)</f>
        <v>0</v>
      </c>
      <c r="BF143" s="136">
        <f>IF(U143="snížená",N143,0)</f>
        <v>249.92</v>
      </c>
      <c r="BG143" s="136">
        <f>IF(U143="zákl. přenesená",N143,0)</f>
        <v>0</v>
      </c>
      <c r="BH143" s="136">
        <f>IF(U143="sníž. přenesená",N143,0)</f>
        <v>0</v>
      </c>
      <c r="BI143" s="136">
        <f>IF(U143="nulová",N143,0)</f>
        <v>0</v>
      </c>
      <c r="BJ143" s="10" t="s">
        <v>139</v>
      </c>
      <c r="BK143" s="136">
        <f>ROUND(L143*K143,2)</f>
        <v>249.92</v>
      </c>
      <c r="BL143" s="10" t="s">
        <v>192</v>
      </c>
      <c r="BM143" s="10" t="s">
        <v>880</v>
      </c>
    </row>
    <row r="144" spans="2:63" s="116" customFormat="1" ht="29.85" customHeight="1">
      <c r="B144" s="117"/>
      <c r="D144" s="126" t="s">
        <v>114</v>
      </c>
      <c r="E144" s="126"/>
      <c r="F144" s="126"/>
      <c r="G144" s="126"/>
      <c r="H144" s="126"/>
      <c r="I144" s="126"/>
      <c r="J144" s="126"/>
      <c r="K144" s="126"/>
      <c r="L144" s="126"/>
      <c r="M144" s="126"/>
      <c r="N144" s="403">
        <f>BK144</f>
        <v>2638.33</v>
      </c>
      <c r="O144" s="403"/>
      <c r="P144" s="403"/>
      <c r="Q144" s="403"/>
      <c r="R144" s="119"/>
      <c r="T144" s="120"/>
      <c r="W144" s="121">
        <f>SUM(W145:W150)</f>
        <v>3.865765</v>
      </c>
      <c r="Y144" s="121">
        <f>SUM(Y145:Y150)</f>
        <v>0.00326</v>
      </c>
      <c r="AA144" s="122">
        <f>SUM(AA145:AA150)</f>
        <v>0.003</v>
      </c>
      <c r="AR144" s="123" t="s">
        <v>139</v>
      </c>
      <c r="AT144" s="124" t="s">
        <v>71</v>
      </c>
      <c r="AU144" s="124" t="s">
        <v>78</v>
      </c>
      <c r="AY144" s="123" t="s">
        <v>133</v>
      </c>
      <c r="BK144" s="125">
        <f>SUM(BK145:BK150)</f>
        <v>2638.33</v>
      </c>
    </row>
    <row r="145" spans="2:65" s="22" customFormat="1" ht="38.25" customHeight="1">
      <c r="B145" s="127"/>
      <c r="C145" s="128" t="s">
        <v>185</v>
      </c>
      <c r="D145" s="128" t="s">
        <v>134</v>
      </c>
      <c r="E145" s="129" t="s">
        <v>232</v>
      </c>
      <c r="F145" s="398" t="s">
        <v>233</v>
      </c>
      <c r="G145" s="398"/>
      <c r="H145" s="398"/>
      <c r="I145" s="398"/>
      <c r="J145" s="130" t="s">
        <v>234</v>
      </c>
      <c r="K145" s="131">
        <v>1</v>
      </c>
      <c r="L145" s="399">
        <v>29.2</v>
      </c>
      <c r="M145" s="399"/>
      <c r="N145" s="399">
        <f>ROUND(L145*K145,2)</f>
        <v>29.2</v>
      </c>
      <c r="O145" s="399"/>
      <c r="P145" s="399"/>
      <c r="Q145" s="399"/>
      <c r="R145" s="132"/>
      <c r="T145" s="133"/>
      <c r="U145" s="30" t="s">
        <v>39</v>
      </c>
      <c r="V145" s="134">
        <v>0.083</v>
      </c>
      <c r="W145" s="134">
        <f>V145*K145</f>
        <v>0.083</v>
      </c>
      <c r="X145" s="134">
        <v>0</v>
      </c>
      <c r="Y145" s="134">
        <f>X145*K145</f>
        <v>0</v>
      </c>
      <c r="Z145" s="134">
        <v>0.003</v>
      </c>
      <c r="AA145" s="135">
        <f>Z145*K145</f>
        <v>0.003</v>
      </c>
      <c r="AR145" s="10" t="s">
        <v>192</v>
      </c>
      <c r="AT145" s="10" t="s">
        <v>134</v>
      </c>
      <c r="AU145" s="10" t="s">
        <v>139</v>
      </c>
      <c r="AY145" s="10" t="s">
        <v>133</v>
      </c>
      <c r="BE145" s="136">
        <f>IF(U145="základní",N145,0)</f>
        <v>0</v>
      </c>
      <c r="BF145" s="136">
        <f>IF(U145="snížená",N145,0)</f>
        <v>29.2</v>
      </c>
      <c r="BG145" s="136">
        <f>IF(U145="zákl. přenesená",N145,0)</f>
        <v>0</v>
      </c>
      <c r="BH145" s="136">
        <f>IF(U145="sníž. přenesená",N145,0)</f>
        <v>0</v>
      </c>
      <c r="BI145" s="136">
        <f>IF(U145="nulová",N145,0)</f>
        <v>0</v>
      </c>
      <c r="BJ145" s="10" t="s">
        <v>139</v>
      </c>
      <c r="BK145" s="136">
        <f>ROUND(L145*K145,2)</f>
        <v>29.2</v>
      </c>
      <c r="BL145" s="10" t="s">
        <v>192</v>
      </c>
      <c r="BM145" s="10" t="s">
        <v>881</v>
      </c>
    </row>
    <row r="146" spans="2:65" s="22" customFormat="1" ht="25.5" customHeight="1">
      <c r="B146" s="127"/>
      <c r="C146" s="128" t="s">
        <v>189</v>
      </c>
      <c r="D146" s="128" t="s">
        <v>134</v>
      </c>
      <c r="E146" s="129" t="s">
        <v>241</v>
      </c>
      <c r="F146" s="398" t="s">
        <v>242</v>
      </c>
      <c r="G146" s="398"/>
      <c r="H146" s="398"/>
      <c r="I146" s="398"/>
      <c r="J146" s="130" t="s">
        <v>238</v>
      </c>
      <c r="K146" s="131">
        <v>1</v>
      </c>
      <c r="L146" s="399">
        <v>2100</v>
      </c>
      <c r="M146" s="399"/>
      <c r="N146" s="399">
        <f>ROUND(L146*K146,2)</f>
        <v>2100</v>
      </c>
      <c r="O146" s="399"/>
      <c r="P146" s="399"/>
      <c r="Q146" s="399"/>
      <c r="R146" s="132"/>
      <c r="T146" s="133"/>
      <c r="U146" s="30" t="s">
        <v>39</v>
      </c>
      <c r="V146" s="134">
        <v>3.431</v>
      </c>
      <c r="W146" s="134">
        <f>V146*K146</f>
        <v>3.431</v>
      </c>
      <c r="X146" s="134">
        <v>0.00026</v>
      </c>
      <c r="Y146" s="134">
        <f>X146*K146</f>
        <v>0.00026</v>
      </c>
      <c r="Z146" s="134">
        <v>0</v>
      </c>
      <c r="AA146" s="135">
        <f>Z146*K146</f>
        <v>0</v>
      </c>
      <c r="AR146" s="10" t="s">
        <v>192</v>
      </c>
      <c r="AT146" s="10" t="s">
        <v>134</v>
      </c>
      <c r="AU146" s="10" t="s">
        <v>139</v>
      </c>
      <c r="AY146" s="10" t="s">
        <v>133</v>
      </c>
      <c r="BE146" s="136">
        <f>IF(U146="základní",N146,0)</f>
        <v>0</v>
      </c>
      <c r="BF146" s="136">
        <f>IF(U146="snížená",N146,0)</f>
        <v>2100</v>
      </c>
      <c r="BG146" s="136">
        <f>IF(U146="zákl. přenesená",N146,0)</f>
        <v>0</v>
      </c>
      <c r="BH146" s="136">
        <f>IF(U146="sníž. přenesená",N146,0)</f>
        <v>0</v>
      </c>
      <c r="BI146" s="136">
        <f>IF(U146="nulová",N146,0)</f>
        <v>0</v>
      </c>
      <c r="BJ146" s="10" t="s">
        <v>139</v>
      </c>
      <c r="BK146" s="136">
        <f>ROUND(L146*K146,2)</f>
        <v>2100</v>
      </c>
      <c r="BL146" s="10" t="s">
        <v>192</v>
      </c>
      <c r="BM146" s="10" t="s">
        <v>882</v>
      </c>
    </row>
    <row r="147" spans="2:47" s="22" customFormat="1" ht="16.5" customHeight="1">
      <c r="B147" s="23"/>
      <c r="F147" s="406" t="s">
        <v>244</v>
      </c>
      <c r="G147" s="406"/>
      <c r="H147" s="406"/>
      <c r="I147" s="406"/>
      <c r="R147" s="24"/>
      <c r="T147" s="137"/>
      <c r="AA147" s="59"/>
      <c r="AT147" s="10" t="s">
        <v>142</v>
      </c>
      <c r="AU147" s="10" t="s">
        <v>139</v>
      </c>
    </row>
    <row r="148" spans="2:65" s="22" customFormat="1" ht="38.25" customHeight="1">
      <c r="B148" s="127"/>
      <c r="C148" s="128" t="s">
        <v>197</v>
      </c>
      <c r="D148" s="128" t="s">
        <v>134</v>
      </c>
      <c r="E148" s="129" t="s">
        <v>246</v>
      </c>
      <c r="F148" s="398" t="s">
        <v>247</v>
      </c>
      <c r="G148" s="398"/>
      <c r="H148" s="398"/>
      <c r="I148" s="398"/>
      <c r="J148" s="130" t="s">
        <v>234</v>
      </c>
      <c r="K148" s="131">
        <v>1</v>
      </c>
      <c r="L148" s="399">
        <v>122</v>
      </c>
      <c r="M148" s="399"/>
      <c r="N148" s="399">
        <f>ROUND(L148*K148,2)</f>
        <v>122</v>
      </c>
      <c r="O148" s="399"/>
      <c r="P148" s="399"/>
      <c r="Q148" s="399"/>
      <c r="R148" s="132"/>
      <c r="T148" s="133"/>
      <c r="U148" s="30" t="s">
        <v>39</v>
      </c>
      <c r="V148" s="134">
        <v>0.345</v>
      </c>
      <c r="W148" s="134">
        <f>V148*K148</f>
        <v>0.345</v>
      </c>
      <c r="X148" s="134">
        <v>0</v>
      </c>
      <c r="Y148" s="134">
        <f>X148*K148</f>
        <v>0</v>
      </c>
      <c r="Z148" s="134">
        <v>0</v>
      </c>
      <c r="AA148" s="135">
        <f>Z148*K148</f>
        <v>0</v>
      </c>
      <c r="AR148" s="10" t="s">
        <v>192</v>
      </c>
      <c r="AT148" s="10" t="s">
        <v>134</v>
      </c>
      <c r="AU148" s="10" t="s">
        <v>139</v>
      </c>
      <c r="AY148" s="10" t="s">
        <v>133</v>
      </c>
      <c r="BE148" s="136">
        <f>IF(U148="základní",N148,0)</f>
        <v>0</v>
      </c>
      <c r="BF148" s="136">
        <f>IF(U148="snížená",N148,0)</f>
        <v>122</v>
      </c>
      <c r="BG148" s="136">
        <f>IF(U148="zákl. přenesená",N148,0)</f>
        <v>0</v>
      </c>
      <c r="BH148" s="136">
        <f>IF(U148="sníž. přenesená",N148,0)</f>
        <v>0</v>
      </c>
      <c r="BI148" s="136">
        <f>IF(U148="nulová",N148,0)</f>
        <v>0</v>
      </c>
      <c r="BJ148" s="10" t="s">
        <v>139</v>
      </c>
      <c r="BK148" s="136">
        <f>ROUND(L148*K148,2)</f>
        <v>122</v>
      </c>
      <c r="BL148" s="10" t="s">
        <v>192</v>
      </c>
      <c r="BM148" s="10" t="s">
        <v>883</v>
      </c>
    </row>
    <row r="149" spans="2:65" s="22" customFormat="1" ht="16.5" customHeight="1">
      <c r="B149" s="127"/>
      <c r="C149" s="145" t="s">
        <v>202</v>
      </c>
      <c r="D149" s="145" t="s">
        <v>175</v>
      </c>
      <c r="E149" s="146" t="s">
        <v>250</v>
      </c>
      <c r="F149" s="404" t="s">
        <v>251</v>
      </c>
      <c r="G149" s="404"/>
      <c r="H149" s="404"/>
      <c r="I149" s="404"/>
      <c r="J149" s="147" t="s">
        <v>252</v>
      </c>
      <c r="K149" s="148">
        <v>1</v>
      </c>
      <c r="L149" s="405">
        <v>385</v>
      </c>
      <c r="M149" s="405"/>
      <c r="N149" s="405">
        <f>ROUND(L149*K149,2)</f>
        <v>385</v>
      </c>
      <c r="O149" s="405"/>
      <c r="P149" s="405"/>
      <c r="Q149" s="405"/>
      <c r="R149" s="132"/>
      <c r="T149" s="133"/>
      <c r="U149" s="30" t="s">
        <v>39</v>
      </c>
      <c r="V149" s="134">
        <v>0</v>
      </c>
      <c r="W149" s="134">
        <f>V149*K149</f>
        <v>0</v>
      </c>
      <c r="X149" s="134">
        <v>0.003</v>
      </c>
      <c r="Y149" s="134">
        <f>X149*K149</f>
        <v>0.003</v>
      </c>
      <c r="Z149" s="134">
        <v>0</v>
      </c>
      <c r="AA149" s="135">
        <f>Z149*K149</f>
        <v>0</v>
      </c>
      <c r="AR149" s="10" t="s">
        <v>200</v>
      </c>
      <c r="AT149" s="10" t="s">
        <v>175</v>
      </c>
      <c r="AU149" s="10" t="s">
        <v>139</v>
      </c>
      <c r="AY149" s="10" t="s">
        <v>133</v>
      </c>
      <c r="BE149" s="136">
        <f>IF(U149="základní",N149,0)</f>
        <v>0</v>
      </c>
      <c r="BF149" s="136">
        <f>IF(U149="snížená",N149,0)</f>
        <v>385</v>
      </c>
      <c r="BG149" s="136">
        <f>IF(U149="zákl. přenesená",N149,0)</f>
        <v>0</v>
      </c>
      <c r="BH149" s="136">
        <f>IF(U149="sníž. přenesená",N149,0)</f>
        <v>0</v>
      </c>
      <c r="BI149" s="136">
        <f>IF(U149="nulová",N149,0)</f>
        <v>0</v>
      </c>
      <c r="BJ149" s="10" t="s">
        <v>139</v>
      </c>
      <c r="BK149" s="136">
        <f>ROUND(L149*K149,2)</f>
        <v>385</v>
      </c>
      <c r="BL149" s="10" t="s">
        <v>192</v>
      </c>
      <c r="BM149" s="10" t="s">
        <v>884</v>
      </c>
    </row>
    <row r="150" spans="2:65" s="22" customFormat="1" ht="25.5" customHeight="1">
      <c r="B150" s="127"/>
      <c r="C150" s="128" t="s">
        <v>206</v>
      </c>
      <c r="D150" s="128" t="s">
        <v>134</v>
      </c>
      <c r="E150" s="129" t="s">
        <v>255</v>
      </c>
      <c r="F150" s="398" t="s">
        <v>256</v>
      </c>
      <c r="G150" s="398"/>
      <c r="H150" s="398"/>
      <c r="I150" s="398"/>
      <c r="J150" s="130" t="s">
        <v>183</v>
      </c>
      <c r="K150" s="131">
        <v>0.003</v>
      </c>
      <c r="L150" s="399">
        <v>709</v>
      </c>
      <c r="M150" s="399"/>
      <c r="N150" s="399">
        <f>ROUND(L150*K150,2)</f>
        <v>2.13</v>
      </c>
      <c r="O150" s="399"/>
      <c r="P150" s="399"/>
      <c r="Q150" s="399"/>
      <c r="R150" s="132"/>
      <c r="T150" s="133"/>
      <c r="U150" s="30" t="s">
        <v>39</v>
      </c>
      <c r="V150" s="134">
        <v>2.255</v>
      </c>
      <c r="W150" s="134">
        <f>V150*K150</f>
        <v>0.006765</v>
      </c>
      <c r="X150" s="134">
        <v>0</v>
      </c>
      <c r="Y150" s="134">
        <f>X150*K150</f>
        <v>0</v>
      </c>
      <c r="Z150" s="134">
        <v>0</v>
      </c>
      <c r="AA150" s="135">
        <f>Z150*K150</f>
        <v>0</v>
      </c>
      <c r="AR150" s="10" t="s">
        <v>192</v>
      </c>
      <c r="AT150" s="10" t="s">
        <v>134</v>
      </c>
      <c r="AU150" s="10" t="s">
        <v>139</v>
      </c>
      <c r="AY150" s="10" t="s">
        <v>133</v>
      </c>
      <c r="BE150" s="136">
        <f>IF(U150="základní",N150,0)</f>
        <v>0</v>
      </c>
      <c r="BF150" s="136">
        <f>IF(U150="snížená",N150,0)</f>
        <v>2.13</v>
      </c>
      <c r="BG150" s="136">
        <f>IF(U150="zákl. přenesená",N150,0)</f>
        <v>0</v>
      </c>
      <c r="BH150" s="136">
        <f>IF(U150="sníž. přenesená",N150,0)</f>
        <v>0</v>
      </c>
      <c r="BI150" s="136">
        <f>IF(U150="nulová",N150,0)</f>
        <v>0</v>
      </c>
      <c r="BJ150" s="10" t="s">
        <v>139</v>
      </c>
      <c r="BK150" s="136">
        <f>ROUND(L150*K150,2)</f>
        <v>2.13</v>
      </c>
      <c r="BL150" s="10" t="s">
        <v>192</v>
      </c>
      <c r="BM150" s="10" t="s">
        <v>885</v>
      </c>
    </row>
    <row r="151" spans="2:63" s="116" customFormat="1" ht="29.85" customHeight="1">
      <c r="B151" s="117"/>
      <c r="D151" s="126" t="s">
        <v>115</v>
      </c>
      <c r="E151" s="126"/>
      <c r="F151" s="126"/>
      <c r="G151" s="126"/>
      <c r="H151" s="126"/>
      <c r="I151" s="126"/>
      <c r="J151" s="126"/>
      <c r="K151" s="126"/>
      <c r="L151" s="126"/>
      <c r="M151" s="126"/>
      <c r="N151" s="403">
        <f>BK151</f>
        <v>1790.6</v>
      </c>
      <c r="O151" s="403"/>
      <c r="P151" s="403"/>
      <c r="Q151" s="403"/>
      <c r="R151" s="119"/>
      <c r="T151" s="120"/>
      <c r="W151" s="121">
        <f>SUM(W152:W156)</f>
        <v>1.761604</v>
      </c>
      <c r="Y151" s="121">
        <f>SUM(Y152:Y156)</f>
        <v>0.0040296</v>
      </c>
      <c r="AA151" s="122">
        <f>SUM(AA152:AA156)</f>
        <v>0</v>
      </c>
      <c r="AR151" s="123" t="s">
        <v>139</v>
      </c>
      <c r="AT151" s="124" t="s">
        <v>71</v>
      </c>
      <c r="AU151" s="124" t="s">
        <v>78</v>
      </c>
      <c r="AY151" s="123" t="s">
        <v>133</v>
      </c>
      <c r="BK151" s="125">
        <f>SUM(BK152:BK156)</f>
        <v>1790.6</v>
      </c>
    </row>
    <row r="152" spans="2:65" s="22" customFormat="1" ht="25.5" customHeight="1">
      <c r="B152" s="127"/>
      <c r="C152" s="128" t="s">
        <v>10</v>
      </c>
      <c r="D152" s="128" t="s">
        <v>134</v>
      </c>
      <c r="E152" s="129" t="s">
        <v>259</v>
      </c>
      <c r="F152" s="398" t="s">
        <v>260</v>
      </c>
      <c r="G152" s="398"/>
      <c r="H152" s="398"/>
      <c r="I152" s="398"/>
      <c r="J152" s="130" t="s">
        <v>172</v>
      </c>
      <c r="K152" s="131">
        <v>17.52</v>
      </c>
      <c r="L152" s="399">
        <v>39.9</v>
      </c>
      <c r="M152" s="399"/>
      <c r="N152" s="399">
        <f>ROUND(L152*K152,2)</f>
        <v>699.05</v>
      </c>
      <c r="O152" s="399"/>
      <c r="P152" s="399"/>
      <c r="Q152" s="399"/>
      <c r="R152" s="132"/>
      <c r="T152" s="133"/>
      <c r="U152" s="30" t="s">
        <v>39</v>
      </c>
      <c r="V152" s="134">
        <v>0.1</v>
      </c>
      <c r="W152" s="134">
        <f>V152*K152</f>
        <v>1.752</v>
      </c>
      <c r="X152" s="134">
        <v>3E-05</v>
      </c>
      <c r="Y152" s="134">
        <f>X152*K152</f>
        <v>0.0005256</v>
      </c>
      <c r="Z152" s="134">
        <v>0</v>
      </c>
      <c r="AA152" s="135">
        <f>Z152*K152</f>
        <v>0</v>
      </c>
      <c r="AR152" s="10" t="s">
        <v>192</v>
      </c>
      <c r="AT152" s="10" t="s">
        <v>134</v>
      </c>
      <c r="AU152" s="10" t="s">
        <v>139</v>
      </c>
      <c r="AY152" s="10" t="s">
        <v>133</v>
      </c>
      <c r="BE152" s="136">
        <f>IF(U152="základní",N152,0)</f>
        <v>0</v>
      </c>
      <c r="BF152" s="136">
        <f>IF(U152="snížená",N152,0)</f>
        <v>699.05</v>
      </c>
      <c r="BG152" s="136">
        <f>IF(U152="zákl. přenesená",N152,0)</f>
        <v>0</v>
      </c>
      <c r="BH152" s="136">
        <f>IF(U152="sníž. přenesená",N152,0)</f>
        <v>0</v>
      </c>
      <c r="BI152" s="136">
        <f>IF(U152="nulová",N152,0)</f>
        <v>0</v>
      </c>
      <c r="BJ152" s="10" t="s">
        <v>139</v>
      </c>
      <c r="BK152" s="136">
        <f>ROUND(L152*K152,2)</f>
        <v>699.05</v>
      </c>
      <c r="BL152" s="10" t="s">
        <v>192</v>
      </c>
      <c r="BM152" s="10" t="s">
        <v>886</v>
      </c>
    </row>
    <row r="153" spans="2:51" s="138" customFormat="1" ht="16.5" customHeight="1">
      <c r="B153" s="139"/>
      <c r="E153" s="140"/>
      <c r="F153" s="397" t="s">
        <v>887</v>
      </c>
      <c r="G153" s="397"/>
      <c r="H153" s="397"/>
      <c r="I153" s="397"/>
      <c r="K153" s="141">
        <v>17.52</v>
      </c>
      <c r="R153" s="142"/>
      <c r="T153" s="143"/>
      <c r="AA153" s="144"/>
      <c r="AT153" s="140" t="s">
        <v>144</v>
      </c>
      <c r="AU153" s="140" t="s">
        <v>139</v>
      </c>
      <c r="AV153" s="138" t="s">
        <v>139</v>
      </c>
      <c r="AW153" s="138" t="s">
        <v>30</v>
      </c>
      <c r="AX153" s="138" t="s">
        <v>78</v>
      </c>
      <c r="AY153" s="140" t="s">
        <v>133</v>
      </c>
    </row>
    <row r="154" spans="2:65" s="22" customFormat="1" ht="16.5" customHeight="1">
      <c r="B154" s="127"/>
      <c r="C154" s="145" t="s">
        <v>192</v>
      </c>
      <c r="D154" s="145" t="s">
        <v>175</v>
      </c>
      <c r="E154" s="146" t="s">
        <v>264</v>
      </c>
      <c r="F154" s="404" t="s">
        <v>265</v>
      </c>
      <c r="G154" s="404"/>
      <c r="H154" s="404"/>
      <c r="I154" s="404"/>
      <c r="J154" s="147" t="s">
        <v>172</v>
      </c>
      <c r="K154" s="148">
        <v>17.52</v>
      </c>
      <c r="L154" s="405">
        <v>62.1</v>
      </c>
      <c r="M154" s="405"/>
      <c r="N154" s="405">
        <f>ROUND(L154*K154,2)</f>
        <v>1087.99</v>
      </c>
      <c r="O154" s="405"/>
      <c r="P154" s="405"/>
      <c r="Q154" s="405"/>
      <c r="R154" s="132"/>
      <c r="T154" s="133"/>
      <c r="U154" s="30" t="s">
        <v>39</v>
      </c>
      <c r="V154" s="134">
        <v>0</v>
      </c>
      <c r="W154" s="134">
        <f>V154*K154</f>
        <v>0</v>
      </c>
      <c r="X154" s="134">
        <v>0.0002</v>
      </c>
      <c r="Y154" s="134">
        <f>X154*K154</f>
        <v>0.003504</v>
      </c>
      <c r="Z154" s="134">
        <v>0</v>
      </c>
      <c r="AA154" s="135">
        <f>Z154*K154</f>
        <v>0</v>
      </c>
      <c r="AR154" s="10" t="s">
        <v>200</v>
      </c>
      <c r="AT154" s="10" t="s">
        <v>175</v>
      </c>
      <c r="AU154" s="10" t="s">
        <v>139</v>
      </c>
      <c r="AY154" s="10" t="s">
        <v>133</v>
      </c>
      <c r="BE154" s="136">
        <f>IF(U154="základní",N154,0)</f>
        <v>0</v>
      </c>
      <c r="BF154" s="136">
        <f>IF(U154="snížená",N154,0)</f>
        <v>1087.99</v>
      </c>
      <c r="BG154" s="136">
        <f>IF(U154="zákl. přenesená",N154,0)</f>
        <v>0</v>
      </c>
      <c r="BH154" s="136">
        <f>IF(U154="sníž. přenesená",N154,0)</f>
        <v>0</v>
      </c>
      <c r="BI154" s="136">
        <f>IF(U154="nulová",N154,0)</f>
        <v>0</v>
      </c>
      <c r="BJ154" s="10" t="s">
        <v>139</v>
      </c>
      <c r="BK154" s="136">
        <f>ROUND(L154*K154,2)</f>
        <v>1087.99</v>
      </c>
      <c r="BL154" s="10" t="s">
        <v>192</v>
      </c>
      <c r="BM154" s="10" t="s">
        <v>888</v>
      </c>
    </row>
    <row r="155" spans="2:51" s="138" customFormat="1" ht="16.5" customHeight="1">
      <c r="B155" s="139"/>
      <c r="E155" s="140"/>
      <c r="F155" s="397" t="s">
        <v>887</v>
      </c>
      <c r="G155" s="397"/>
      <c r="H155" s="397"/>
      <c r="I155" s="397"/>
      <c r="K155" s="141">
        <v>17.52</v>
      </c>
      <c r="R155" s="142"/>
      <c r="T155" s="143"/>
      <c r="AA155" s="144"/>
      <c r="AT155" s="140" t="s">
        <v>144</v>
      </c>
      <c r="AU155" s="140" t="s">
        <v>139</v>
      </c>
      <c r="AV155" s="138" t="s">
        <v>139</v>
      </c>
      <c r="AW155" s="138" t="s">
        <v>30</v>
      </c>
      <c r="AX155" s="138" t="s">
        <v>78</v>
      </c>
      <c r="AY155" s="140" t="s">
        <v>133</v>
      </c>
    </row>
    <row r="156" spans="2:65" s="22" customFormat="1" ht="25.5" customHeight="1">
      <c r="B156" s="127"/>
      <c r="C156" s="128" t="s">
        <v>219</v>
      </c>
      <c r="D156" s="128" t="s">
        <v>134</v>
      </c>
      <c r="E156" s="129" t="s">
        <v>268</v>
      </c>
      <c r="F156" s="398" t="s">
        <v>269</v>
      </c>
      <c r="G156" s="398"/>
      <c r="H156" s="398"/>
      <c r="I156" s="398"/>
      <c r="J156" s="130" t="s">
        <v>183</v>
      </c>
      <c r="K156" s="131">
        <v>0.004</v>
      </c>
      <c r="L156" s="399">
        <v>891</v>
      </c>
      <c r="M156" s="399"/>
      <c r="N156" s="399">
        <f>ROUND(L156*K156,2)</f>
        <v>3.56</v>
      </c>
      <c r="O156" s="399"/>
      <c r="P156" s="399"/>
      <c r="Q156" s="399"/>
      <c r="R156" s="132"/>
      <c r="T156" s="133"/>
      <c r="U156" s="30" t="s">
        <v>39</v>
      </c>
      <c r="V156" s="134">
        <v>2.401</v>
      </c>
      <c r="W156" s="134">
        <f>V156*K156</f>
        <v>0.009604</v>
      </c>
      <c r="X156" s="134">
        <v>0</v>
      </c>
      <c r="Y156" s="134">
        <f>X156*K156</f>
        <v>0</v>
      </c>
      <c r="Z156" s="134">
        <v>0</v>
      </c>
      <c r="AA156" s="135">
        <f>Z156*K156</f>
        <v>0</v>
      </c>
      <c r="AR156" s="10" t="s">
        <v>192</v>
      </c>
      <c r="AT156" s="10" t="s">
        <v>134</v>
      </c>
      <c r="AU156" s="10" t="s">
        <v>139</v>
      </c>
      <c r="AY156" s="10" t="s">
        <v>133</v>
      </c>
      <c r="BE156" s="136">
        <f>IF(U156="základní",N156,0)</f>
        <v>0</v>
      </c>
      <c r="BF156" s="136">
        <f>IF(U156="snížená",N156,0)</f>
        <v>3.56</v>
      </c>
      <c r="BG156" s="136">
        <f>IF(U156="zákl. přenesená",N156,0)</f>
        <v>0</v>
      </c>
      <c r="BH156" s="136">
        <f>IF(U156="sníž. přenesená",N156,0)</f>
        <v>0</v>
      </c>
      <c r="BI156" s="136">
        <f>IF(U156="nulová",N156,0)</f>
        <v>0</v>
      </c>
      <c r="BJ156" s="10" t="s">
        <v>139</v>
      </c>
      <c r="BK156" s="136">
        <f>ROUND(L156*K156,2)</f>
        <v>3.56</v>
      </c>
      <c r="BL156" s="10" t="s">
        <v>192</v>
      </c>
      <c r="BM156" s="10" t="s">
        <v>889</v>
      </c>
    </row>
    <row r="157" spans="2:63" s="116" customFormat="1" ht="29.85" customHeight="1">
      <c r="B157" s="117"/>
      <c r="D157" s="126" t="s">
        <v>116</v>
      </c>
      <c r="E157" s="126"/>
      <c r="F157" s="126"/>
      <c r="G157" s="126"/>
      <c r="H157" s="126"/>
      <c r="I157" s="126"/>
      <c r="J157" s="126"/>
      <c r="K157" s="126"/>
      <c r="L157" s="126"/>
      <c r="M157" s="126"/>
      <c r="N157" s="403">
        <f>BK157</f>
        <v>4375.5</v>
      </c>
      <c r="O157" s="403"/>
      <c r="P157" s="403"/>
      <c r="Q157" s="403"/>
      <c r="R157" s="119"/>
      <c r="T157" s="120"/>
      <c r="W157" s="121">
        <f>SUM(W158:W180)</f>
        <v>8.94239</v>
      </c>
      <c r="Y157" s="121">
        <f>SUM(Y158:Y180)</f>
        <v>0.0079475</v>
      </c>
      <c r="AA157" s="122">
        <f>SUM(AA158:AA180)</f>
        <v>0</v>
      </c>
      <c r="AR157" s="123" t="s">
        <v>139</v>
      </c>
      <c r="AT157" s="124" t="s">
        <v>71</v>
      </c>
      <c r="AU157" s="124" t="s">
        <v>78</v>
      </c>
      <c r="AY157" s="123" t="s">
        <v>133</v>
      </c>
      <c r="BK157" s="125">
        <f>SUM(BK158:BK180)</f>
        <v>4375.5</v>
      </c>
    </row>
    <row r="158" spans="2:65" s="22" customFormat="1" ht="25.5" customHeight="1">
      <c r="B158" s="127"/>
      <c r="C158" s="128" t="s">
        <v>223</v>
      </c>
      <c r="D158" s="128" t="s">
        <v>134</v>
      </c>
      <c r="E158" s="129" t="s">
        <v>272</v>
      </c>
      <c r="F158" s="398" t="s">
        <v>273</v>
      </c>
      <c r="G158" s="398"/>
      <c r="H158" s="398"/>
      <c r="I158" s="398"/>
      <c r="J158" s="130" t="s">
        <v>137</v>
      </c>
      <c r="K158" s="131">
        <v>17.93</v>
      </c>
      <c r="L158" s="399">
        <v>4.93</v>
      </c>
      <c r="M158" s="399"/>
      <c r="N158" s="399">
        <f>ROUND(L158*K158,2)</f>
        <v>88.39</v>
      </c>
      <c r="O158" s="399"/>
      <c r="P158" s="399"/>
      <c r="Q158" s="399"/>
      <c r="R158" s="132"/>
      <c r="T158" s="133"/>
      <c r="U158" s="30" t="s">
        <v>39</v>
      </c>
      <c r="V158" s="134">
        <v>0.014</v>
      </c>
      <c r="W158" s="134">
        <f>V158*K158</f>
        <v>0.25102</v>
      </c>
      <c r="X158" s="134">
        <v>0</v>
      </c>
      <c r="Y158" s="134">
        <f>X158*K158</f>
        <v>0</v>
      </c>
      <c r="Z158" s="134">
        <v>0</v>
      </c>
      <c r="AA158" s="135">
        <f>Z158*K158</f>
        <v>0</v>
      </c>
      <c r="AR158" s="10" t="s">
        <v>192</v>
      </c>
      <c r="AT158" s="10" t="s">
        <v>134</v>
      </c>
      <c r="AU158" s="10" t="s">
        <v>139</v>
      </c>
      <c r="AY158" s="10" t="s">
        <v>133</v>
      </c>
      <c r="BE158" s="136">
        <f>IF(U158="základní",N158,0)</f>
        <v>0</v>
      </c>
      <c r="BF158" s="136">
        <f>IF(U158="snížená",N158,0)</f>
        <v>88.39</v>
      </c>
      <c r="BG158" s="136">
        <f>IF(U158="zákl. přenesená",N158,0)</f>
        <v>0</v>
      </c>
      <c r="BH158" s="136">
        <f>IF(U158="sníž. přenesená",N158,0)</f>
        <v>0</v>
      </c>
      <c r="BI158" s="136">
        <f>IF(U158="nulová",N158,0)</f>
        <v>0</v>
      </c>
      <c r="BJ158" s="10" t="s">
        <v>139</v>
      </c>
      <c r="BK158" s="136">
        <f>ROUND(L158*K158,2)</f>
        <v>88.39</v>
      </c>
      <c r="BL158" s="10" t="s">
        <v>192</v>
      </c>
      <c r="BM158" s="10" t="s">
        <v>890</v>
      </c>
    </row>
    <row r="159" spans="2:51" s="138" customFormat="1" ht="16.5" customHeight="1">
      <c r="B159" s="139"/>
      <c r="E159" s="140"/>
      <c r="F159" s="397" t="s">
        <v>870</v>
      </c>
      <c r="G159" s="397"/>
      <c r="H159" s="397"/>
      <c r="I159" s="397"/>
      <c r="K159" s="141">
        <v>17.93</v>
      </c>
      <c r="R159" s="142"/>
      <c r="T159" s="143"/>
      <c r="AA159" s="144"/>
      <c r="AT159" s="140" t="s">
        <v>144</v>
      </c>
      <c r="AU159" s="140" t="s">
        <v>139</v>
      </c>
      <c r="AV159" s="138" t="s">
        <v>139</v>
      </c>
      <c r="AW159" s="138" t="s">
        <v>30</v>
      </c>
      <c r="AX159" s="138" t="s">
        <v>78</v>
      </c>
      <c r="AY159" s="140" t="s">
        <v>133</v>
      </c>
    </row>
    <row r="160" spans="2:65" s="22" customFormat="1" ht="25.5" customHeight="1">
      <c r="B160" s="127"/>
      <c r="C160" s="145" t="s">
        <v>227</v>
      </c>
      <c r="D160" s="145" t="s">
        <v>175</v>
      </c>
      <c r="E160" s="146" t="s">
        <v>276</v>
      </c>
      <c r="F160" s="404" t="s">
        <v>277</v>
      </c>
      <c r="G160" s="404"/>
      <c r="H160" s="404"/>
      <c r="I160" s="404"/>
      <c r="J160" s="147" t="s">
        <v>137</v>
      </c>
      <c r="K160" s="148">
        <v>18.827</v>
      </c>
      <c r="L160" s="405">
        <v>3.78</v>
      </c>
      <c r="M160" s="405"/>
      <c r="N160" s="405">
        <f>ROUND(L160*K160,2)</f>
        <v>71.17</v>
      </c>
      <c r="O160" s="405"/>
      <c r="P160" s="405"/>
      <c r="Q160" s="405"/>
      <c r="R160" s="132"/>
      <c r="T160" s="133"/>
      <c r="U160" s="30" t="s">
        <v>39</v>
      </c>
      <c r="V160" s="134">
        <v>0</v>
      </c>
      <c r="W160" s="134">
        <f>V160*K160</f>
        <v>0</v>
      </c>
      <c r="X160" s="134">
        <v>0</v>
      </c>
      <c r="Y160" s="134">
        <f>X160*K160</f>
        <v>0</v>
      </c>
      <c r="Z160" s="134">
        <v>0</v>
      </c>
      <c r="AA160" s="135">
        <f>Z160*K160</f>
        <v>0</v>
      </c>
      <c r="AR160" s="10" t="s">
        <v>200</v>
      </c>
      <c r="AT160" s="10" t="s">
        <v>175</v>
      </c>
      <c r="AU160" s="10" t="s">
        <v>139</v>
      </c>
      <c r="AY160" s="10" t="s">
        <v>133</v>
      </c>
      <c r="BE160" s="136">
        <f>IF(U160="základní",N160,0)</f>
        <v>0</v>
      </c>
      <c r="BF160" s="136">
        <f>IF(U160="snížená",N160,0)</f>
        <v>71.17</v>
      </c>
      <c r="BG160" s="136">
        <f>IF(U160="zákl. přenesená",N160,0)</f>
        <v>0</v>
      </c>
      <c r="BH160" s="136">
        <f>IF(U160="sníž. přenesená",N160,0)</f>
        <v>0</v>
      </c>
      <c r="BI160" s="136">
        <f>IF(U160="nulová",N160,0)</f>
        <v>0</v>
      </c>
      <c r="BJ160" s="10" t="s">
        <v>139</v>
      </c>
      <c r="BK160" s="136">
        <f>ROUND(L160*K160,2)</f>
        <v>71.17</v>
      </c>
      <c r="BL160" s="10" t="s">
        <v>192</v>
      </c>
      <c r="BM160" s="10" t="s">
        <v>891</v>
      </c>
    </row>
    <row r="161" spans="2:65" s="22" customFormat="1" ht="25.5" customHeight="1">
      <c r="B161" s="127"/>
      <c r="C161" s="128" t="s">
        <v>231</v>
      </c>
      <c r="D161" s="128" t="s">
        <v>134</v>
      </c>
      <c r="E161" s="129" t="s">
        <v>473</v>
      </c>
      <c r="F161" s="398" t="s">
        <v>474</v>
      </c>
      <c r="G161" s="398"/>
      <c r="H161" s="398"/>
      <c r="I161" s="398"/>
      <c r="J161" s="130" t="s">
        <v>137</v>
      </c>
      <c r="K161" s="131">
        <v>0.54</v>
      </c>
      <c r="L161" s="399">
        <v>43.8</v>
      </c>
      <c r="M161" s="399"/>
      <c r="N161" s="399">
        <f>ROUND(L161*K161,2)</f>
        <v>23.65</v>
      </c>
      <c r="O161" s="399"/>
      <c r="P161" s="399"/>
      <c r="Q161" s="399"/>
      <c r="R161" s="132"/>
      <c r="T161" s="133"/>
      <c r="U161" s="30" t="s">
        <v>39</v>
      </c>
      <c r="V161" s="134">
        <v>0.116</v>
      </c>
      <c r="W161" s="134">
        <f>V161*K161</f>
        <v>0.06264</v>
      </c>
      <c r="X161" s="134">
        <v>2E-05</v>
      </c>
      <c r="Y161" s="134">
        <f>X161*K161</f>
        <v>1.0800000000000002E-05</v>
      </c>
      <c r="Z161" s="134">
        <v>0</v>
      </c>
      <c r="AA161" s="135">
        <f>Z161*K161</f>
        <v>0</v>
      </c>
      <c r="AR161" s="10" t="s">
        <v>192</v>
      </c>
      <c r="AT161" s="10" t="s">
        <v>134</v>
      </c>
      <c r="AU161" s="10" t="s">
        <v>139</v>
      </c>
      <c r="AY161" s="10" t="s">
        <v>133</v>
      </c>
      <c r="BE161" s="136">
        <f>IF(U161="základní",N161,0)</f>
        <v>0</v>
      </c>
      <c r="BF161" s="136">
        <f>IF(U161="snížená",N161,0)</f>
        <v>23.65</v>
      </c>
      <c r="BG161" s="136">
        <f>IF(U161="zákl. přenesená",N161,0)</f>
        <v>0</v>
      </c>
      <c r="BH161" s="136">
        <f>IF(U161="sníž. přenesená",N161,0)</f>
        <v>0</v>
      </c>
      <c r="BI161" s="136">
        <f>IF(U161="nulová",N161,0)</f>
        <v>0</v>
      </c>
      <c r="BJ161" s="10" t="s">
        <v>139</v>
      </c>
      <c r="BK161" s="136">
        <f>ROUND(L161*K161,2)</f>
        <v>23.65</v>
      </c>
      <c r="BL161" s="10" t="s">
        <v>192</v>
      </c>
      <c r="BM161" s="10" t="s">
        <v>892</v>
      </c>
    </row>
    <row r="162" spans="2:51" s="138" customFormat="1" ht="16.5" customHeight="1">
      <c r="B162" s="139"/>
      <c r="E162" s="140"/>
      <c r="F162" s="397" t="s">
        <v>893</v>
      </c>
      <c r="G162" s="397"/>
      <c r="H162" s="397"/>
      <c r="I162" s="397"/>
      <c r="K162" s="141">
        <v>0.54</v>
      </c>
      <c r="R162" s="142"/>
      <c r="T162" s="143"/>
      <c r="AA162" s="144"/>
      <c r="AT162" s="140" t="s">
        <v>144</v>
      </c>
      <c r="AU162" s="140" t="s">
        <v>139</v>
      </c>
      <c r="AV162" s="138" t="s">
        <v>139</v>
      </c>
      <c r="AW162" s="138" t="s">
        <v>30</v>
      </c>
      <c r="AX162" s="138" t="s">
        <v>72</v>
      </c>
      <c r="AY162" s="140" t="s">
        <v>133</v>
      </c>
    </row>
    <row r="163" spans="2:51" s="149" customFormat="1" ht="16.5" customHeight="1">
      <c r="B163" s="150"/>
      <c r="E163" s="151"/>
      <c r="F163" s="401" t="s">
        <v>196</v>
      </c>
      <c r="G163" s="401"/>
      <c r="H163" s="401"/>
      <c r="I163" s="401"/>
      <c r="K163" s="152">
        <v>0.54</v>
      </c>
      <c r="R163" s="153"/>
      <c r="T163" s="154"/>
      <c r="AA163" s="155"/>
      <c r="AT163" s="151" t="s">
        <v>144</v>
      </c>
      <c r="AU163" s="151" t="s">
        <v>139</v>
      </c>
      <c r="AV163" s="149" t="s">
        <v>138</v>
      </c>
      <c r="AW163" s="149" t="s">
        <v>30</v>
      </c>
      <c r="AX163" s="149" t="s">
        <v>78</v>
      </c>
      <c r="AY163" s="151" t="s">
        <v>133</v>
      </c>
    </row>
    <row r="164" spans="2:65" s="22" customFormat="1" ht="25.5" customHeight="1">
      <c r="B164" s="127"/>
      <c r="C164" s="128" t="s">
        <v>9</v>
      </c>
      <c r="D164" s="128" t="s">
        <v>134</v>
      </c>
      <c r="E164" s="129" t="s">
        <v>280</v>
      </c>
      <c r="F164" s="398" t="s">
        <v>281</v>
      </c>
      <c r="G164" s="398"/>
      <c r="H164" s="398"/>
      <c r="I164" s="398"/>
      <c r="J164" s="130" t="s">
        <v>137</v>
      </c>
      <c r="K164" s="131">
        <v>0.54</v>
      </c>
      <c r="L164" s="399">
        <v>4.93</v>
      </c>
      <c r="M164" s="399"/>
      <c r="N164" s="399">
        <f>ROUND(L164*K164,2)</f>
        <v>2.66</v>
      </c>
      <c r="O164" s="399"/>
      <c r="P164" s="399"/>
      <c r="Q164" s="399"/>
      <c r="R164" s="132"/>
      <c r="T164" s="133"/>
      <c r="U164" s="30" t="s">
        <v>39</v>
      </c>
      <c r="V164" s="134">
        <v>0.014</v>
      </c>
      <c r="W164" s="134">
        <f>V164*K164</f>
        <v>0.007560000000000001</v>
      </c>
      <c r="X164" s="134">
        <v>0</v>
      </c>
      <c r="Y164" s="134">
        <f>X164*K164</f>
        <v>0</v>
      </c>
      <c r="Z164" s="134">
        <v>0</v>
      </c>
      <c r="AA164" s="135">
        <f>Z164*K164</f>
        <v>0</v>
      </c>
      <c r="AR164" s="10" t="s">
        <v>192</v>
      </c>
      <c r="AT164" s="10" t="s">
        <v>134</v>
      </c>
      <c r="AU164" s="10" t="s">
        <v>139</v>
      </c>
      <c r="AY164" s="10" t="s">
        <v>133</v>
      </c>
      <c r="BE164" s="136">
        <f>IF(U164="základní",N164,0)</f>
        <v>0</v>
      </c>
      <c r="BF164" s="136">
        <f>IF(U164="snížená",N164,0)</f>
        <v>2.66</v>
      </c>
      <c r="BG164" s="136">
        <f>IF(U164="zákl. přenesená",N164,0)</f>
        <v>0</v>
      </c>
      <c r="BH164" s="136">
        <f>IF(U164="sníž. přenesená",N164,0)</f>
        <v>0</v>
      </c>
      <c r="BI164" s="136">
        <f>IF(U164="nulová",N164,0)</f>
        <v>0</v>
      </c>
      <c r="BJ164" s="10" t="s">
        <v>139</v>
      </c>
      <c r="BK164" s="136">
        <f>ROUND(L164*K164,2)</f>
        <v>2.66</v>
      </c>
      <c r="BL164" s="10" t="s">
        <v>192</v>
      </c>
      <c r="BM164" s="10" t="s">
        <v>894</v>
      </c>
    </row>
    <row r="165" spans="2:51" s="138" customFormat="1" ht="16.5" customHeight="1">
      <c r="B165" s="139"/>
      <c r="E165" s="140"/>
      <c r="F165" s="397" t="s">
        <v>893</v>
      </c>
      <c r="G165" s="397"/>
      <c r="H165" s="397"/>
      <c r="I165" s="397"/>
      <c r="K165" s="141">
        <v>0.54</v>
      </c>
      <c r="R165" s="142"/>
      <c r="T165" s="143"/>
      <c r="AA165" s="144"/>
      <c r="AT165" s="140" t="s">
        <v>144</v>
      </c>
      <c r="AU165" s="140" t="s">
        <v>139</v>
      </c>
      <c r="AV165" s="138" t="s">
        <v>139</v>
      </c>
      <c r="AW165" s="138" t="s">
        <v>30</v>
      </c>
      <c r="AX165" s="138" t="s">
        <v>72</v>
      </c>
      <c r="AY165" s="140" t="s">
        <v>133</v>
      </c>
    </row>
    <row r="166" spans="2:51" s="149" customFormat="1" ht="16.5" customHeight="1">
      <c r="B166" s="150"/>
      <c r="E166" s="151"/>
      <c r="F166" s="401" t="s">
        <v>196</v>
      </c>
      <c r="G166" s="401"/>
      <c r="H166" s="401"/>
      <c r="I166" s="401"/>
      <c r="K166" s="152">
        <v>0.54</v>
      </c>
      <c r="R166" s="153"/>
      <c r="T166" s="154"/>
      <c r="AA166" s="155"/>
      <c r="AT166" s="151" t="s">
        <v>144</v>
      </c>
      <c r="AU166" s="151" t="s">
        <v>139</v>
      </c>
      <c r="AV166" s="149" t="s">
        <v>138</v>
      </c>
      <c r="AW166" s="149" t="s">
        <v>30</v>
      </c>
      <c r="AX166" s="149" t="s">
        <v>78</v>
      </c>
      <c r="AY166" s="151" t="s">
        <v>133</v>
      </c>
    </row>
    <row r="167" spans="2:65" s="22" customFormat="1" ht="25.5" customHeight="1">
      <c r="B167" s="127"/>
      <c r="C167" s="128" t="s">
        <v>240</v>
      </c>
      <c r="D167" s="128" t="s">
        <v>134</v>
      </c>
      <c r="E167" s="129" t="s">
        <v>482</v>
      </c>
      <c r="F167" s="398" t="s">
        <v>483</v>
      </c>
      <c r="G167" s="398"/>
      <c r="H167" s="398"/>
      <c r="I167" s="398"/>
      <c r="J167" s="130" t="s">
        <v>137</v>
      </c>
      <c r="K167" s="131">
        <v>0.54</v>
      </c>
      <c r="L167" s="399">
        <v>75.9</v>
      </c>
      <c r="M167" s="399"/>
      <c r="N167" s="399">
        <f>ROUND(L167*K167,2)</f>
        <v>40.99</v>
      </c>
      <c r="O167" s="399"/>
      <c r="P167" s="399"/>
      <c r="Q167" s="399"/>
      <c r="R167" s="132"/>
      <c r="T167" s="133"/>
      <c r="U167" s="30" t="s">
        <v>39</v>
      </c>
      <c r="V167" s="134">
        <v>0.138</v>
      </c>
      <c r="W167" s="134">
        <f>V167*K167</f>
        <v>0.07452000000000002</v>
      </c>
      <c r="X167" s="134">
        <v>0.00017</v>
      </c>
      <c r="Y167" s="134">
        <f>X167*K167</f>
        <v>9.180000000000001E-05</v>
      </c>
      <c r="Z167" s="134">
        <v>0</v>
      </c>
      <c r="AA167" s="135">
        <f>Z167*K167</f>
        <v>0</v>
      </c>
      <c r="AR167" s="10" t="s">
        <v>192</v>
      </c>
      <c r="AT167" s="10" t="s">
        <v>134</v>
      </c>
      <c r="AU167" s="10" t="s">
        <v>139</v>
      </c>
      <c r="AY167" s="10" t="s">
        <v>133</v>
      </c>
      <c r="BE167" s="136">
        <f>IF(U167="základní",N167,0)</f>
        <v>0</v>
      </c>
      <c r="BF167" s="136">
        <f>IF(U167="snížená",N167,0)</f>
        <v>40.99</v>
      </c>
      <c r="BG167" s="136">
        <f>IF(U167="zákl. přenesená",N167,0)</f>
        <v>0</v>
      </c>
      <c r="BH167" s="136">
        <f>IF(U167="sníž. přenesená",N167,0)</f>
        <v>0</v>
      </c>
      <c r="BI167" s="136">
        <f>IF(U167="nulová",N167,0)</f>
        <v>0</v>
      </c>
      <c r="BJ167" s="10" t="s">
        <v>139</v>
      </c>
      <c r="BK167" s="136">
        <f>ROUND(L167*K167,2)</f>
        <v>40.99</v>
      </c>
      <c r="BL167" s="10" t="s">
        <v>192</v>
      </c>
      <c r="BM167" s="10" t="s">
        <v>895</v>
      </c>
    </row>
    <row r="168" spans="2:51" s="138" customFormat="1" ht="16.5" customHeight="1">
      <c r="B168" s="139"/>
      <c r="E168" s="140"/>
      <c r="F168" s="397" t="s">
        <v>893</v>
      </c>
      <c r="G168" s="397"/>
      <c r="H168" s="397"/>
      <c r="I168" s="397"/>
      <c r="K168" s="141">
        <v>0.54</v>
      </c>
      <c r="R168" s="142"/>
      <c r="T168" s="143"/>
      <c r="AA168" s="144"/>
      <c r="AT168" s="140" t="s">
        <v>144</v>
      </c>
      <c r="AU168" s="140" t="s">
        <v>139</v>
      </c>
      <c r="AV168" s="138" t="s">
        <v>139</v>
      </c>
      <c r="AW168" s="138" t="s">
        <v>30</v>
      </c>
      <c r="AX168" s="138" t="s">
        <v>72</v>
      </c>
      <c r="AY168" s="140" t="s">
        <v>133</v>
      </c>
    </row>
    <row r="169" spans="2:51" s="149" customFormat="1" ht="16.5" customHeight="1">
      <c r="B169" s="150"/>
      <c r="E169" s="151"/>
      <c r="F169" s="401" t="s">
        <v>196</v>
      </c>
      <c r="G169" s="401"/>
      <c r="H169" s="401"/>
      <c r="I169" s="401"/>
      <c r="K169" s="152">
        <v>0.54</v>
      </c>
      <c r="R169" s="153"/>
      <c r="T169" s="154"/>
      <c r="AA169" s="155"/>
      <c r="AT169" s="151" t="s">
        <v>144</v>
      </c>
      <c r="AU169" s="151" t="s">
        <v>139</v>
      </c>
      <c r="AV169" s="149" t="s">
        <v>138</v>
      </c>
      <c r="AW169" s="149" t="s">
        <v>30</v>
      </c>
      <c r="AX169" s="149" t="s">
        <v>78</v>
      </c>
      <c r="AY169" s="151" t="s">
        <v>133</v>
      </c>
    </row>
    <row r="170" spans="2:65" s="22" customFormat="1" ht="25.5" customHeight="1">
      <c r="B170" s="127"/>
      <c r="C170" s="128" t="s">
        <v>245</v>
      </c>
      <c r="D170" s="128" t="s">
        <v>134</v>
      </c>
      <c r="E170" s="129" t="s">
        <v>486</v>
      </c>
      <c r="F170" s="398" t="s">
        <v>487</v>
      </c>
      <c r="G170" s="398"/>
      <c r="H170" s="398"/>
      <c r="I170" s="398"/>
      <c r="J170" s="130" t="s">
        <v>137</v>
      </c>
      <c r="K170" s="131">
        <v>0.54</v>
      </c>
      <c r="L170" s="399">
        <v>89</v>
      </c>
      <c r="M170" s="399"/>
      <c r="N170" s="399">
        <f>ROUND(L170*K170,2)</f>
        <v>48.06</v>
      </c>
      <c r="O170" s="399"/>
      <c r="P170" s="399"/>
      <c r="Q170" s="399"/>
      <c r="R170" s="132"/>
      <c r="T170" s="133"/>
      <c r="U170" s="30" t="s">
        <v>39</v>
      </c>
      <c r="V170" s="134">
        <v>0.155</v>
      </c>
      <c r="W170" s="134">
        <f>V170*K170</f>
        <v>0.08370000000000001</v>
      </c>
      <c r="X170" s="134">
        <v>0.00013</v>
      </c>
      <c r="Y170" s="134">
        <f>X170*K170</f>
        <v>7.02E-05</v>
      </c>
      <c r="Z170" s="134">
        <v>0</v>
      </c>
      <c r="AA170" s="135">
        <f>Z170*K170</f>
        <v>0</v>
      </c>
      <c r="AR170" s="10" t="s">
        <v>192</v>
      </c>
      <c r="AT170" s="10" t="s">
        <v>134</v>
      </c>
      <c r="AU170" s="10" t="s">
        <v>139</v>
      </c>
      <c r="AY170" s="10" t="s">
        <v>133</v>
      </c>
      <c r="BE170" s="136">
        <f>IF(U170="základní",N170,0)</f>
        <v>0</v>
      </c>
      <c r="BF170" s="136">
        <f>IF(U170="snížená",N170,0)</f>
        <v>48.06</v>
      </c>
      <c r="BG170" s="136">
        <f>IF(U170="zákl. přenesená",N170,0)</f>
        <v>0</v>
      </c>
      <c r="BH170" s="136">
        <f>IF(U170="sníž. přenesená",N170,0)</f>
        <v>0</v>
      </c>
      <c r="BI170" s="136">
        <f>IF(U170="nulová",N170,0)</f>
        <v>0</v>
      </c>
      <c r="BJ170" s="10" t="s">
        <v>139</v>
      </c>
      <c r="BK170" s="136">
        <f>ROUND(L170*K170,2)</f>
        <v>48.06</v>
      </c>
      <c r="BL170" s="10" t="s">
        <v>192</v>
      </c>
      <c r="BM170" s="10" t="s">
        <v>896</v>
      </c>
    </row>
    <row r="171" spans="2:51" s="138" customFormat="1" ht="16.5" customHeight="1">
      <c r="B171" s="139"/>
      <c r="E171" s="140"/>
      <c r="F171" s="397" t="s">
        <v>893</v>
      </c>
      <c r="G171" s="397"/>
      <c r="H171" s="397"/>
      <c r="I171" s="397"/>
      <c r="K171" s="141">
        <v>0.54</v>
      </c>
      <c r="R171" s="142"/>
      <c r="T171" s="143"/>
      <c r="AA171" s="144"/>
      <c r="AT171" s="140" t="s">
        <v>144</v>
      </c>
      <c r="AU171" s="140" t="s">
        <v>139</v>
      </c>
      <c r="AV171" s="138" t="s">
        <v>139</v>
      </c>
      <c r="AW171" s="138" t="s">
        <v>30</v>
      </c>
      <c r="AX171" s="138" t="s">
        <v>72</v>
      </c>
      <c r="AY171" s="140" t="s">
        <v>133</v>
      </c>
    </row>
    <row r="172" spans="2:51" s="149" customFormat="1" ht="16.5" customHeight="1">
      <c r="B172" s="150"/>
      <c r="E172" s="151"/>
      <c r="F172" s="401" t="s">
        <v>196</v>
      </c>
      <c r="G172" s="401"/>
      <c r="H172" s="401"/>
      <c r="I172" s="401"/>
      <c r="K172" s="152">
        <v>0.54</v>
      </c>
      <c r="R172" s="153"/>
      <c r="T172" s="154"/>
      <c r="AA172" s="155"/>
      <c r="AT172" s="151" t="s">
        <v>144</v>
      </c>
      <c r="AU172" s="151" t="s">
        <v>139</v>
      </c>
      <c r="AV172" s="149" t="s">
        <v>138</v>
      </c>
      <c r="AW172" s="149" t="s">
        <v>30</v>
      </c>
      <c r="AX172" s="149" t="s">
        <v>78</v>
      </c>
      <c r="AY172" s="151" t="s">
        <v>133</v>
      </c>
    </row>
    <row r="173" spans="2:65" s="22" customFormat="1" ht="25.5" customHeight="1">
      <c r="B173" s="127"/>
      <c r="C173" s="128" t="s">
        <v>249</v>
      </c>
      <c r="D173" s="128" t="s">
        <v>134</v>
      </c>
      <c r="E173" s="129" t="s">
        <v>490</v>
      </c>
      <c r="F173" s="398" t="s">
        <v>491</v>
      </c>
      <c r="G173" s="398"/>
      <c r="H173" s="398"/>
      <c r="I173" s="398"/>
      <c r="J173" s="130" t="s">
        <v>137</v>
      </c>
      <c r="K173" s="131">
        <v>0.54</v>
      </c>
      <c r="L173" s="399">
        <v>90.3</v>
      </c>
      <c r="M173" s="399"/>
      <c r="N173" s="399">
        <f>ROUND(L173*K173,2)</f>
        <v>48.76</v>
      </c>
      <c r="O173" s="399"/>
      <c r="P173" s="399"/>
      <c r="Q173" s="399"/>
      <c r="R173" s="132"/>
      <c r="T173" s="133"/>
      <c r="U173" s="30" t="s">
        <v>39</v>
      </c>
      <c r="V173" s="134">
        <v>0.166</v>
      </c>
      <c r="W173" s="134">
        <f>V173*K173</f>
        <v>0.08964000000000001</v>
      </c>
      <c r="X173" s="134">
        <v>0.00012</v>
      </c>
      <c r="Y173" s="134">
        <f>X173*K173</f>
        <v>6.48E-05</v>
      </c>
      <c r="Z173" s="134">
        <v>0</v>
      </c>
      <c r="AA173" s="135">
        <f>Z173*K173</f>
        <v>0</v>
      </c>
      <c r="AR173" s="10" t="s">
        <v>192</v>
      </c>
      <c r="AT173" s="10" t="s">
        <v>134</v>
      </c>
      <c r="AU173" s="10" t="s">
        <v>139</v>
      </c>
      <c r="AY173" s="10" t="s">
        <v>133</v>
      </c>
      <c r="BE173" s="136">
        <f>IF(U173="základní",N173,0)</f>
        <v>0</v>
      </c>
      <c r="BF173" s="136">
        <f>IF(U173="snížená",N173,0)</f>
        <v>48.76</v>
      </c>
      <c r="BG173" s="136">
        <f>IF(U173="zákl. přenesená",N173,0)</f>
        <v>0</v>
      </c>
      <c r="BH173" s="136">
        <f>IF(U173="sníž. přenesená",N173,0)</f>
        <v>0</v>
      </c>
      <c r="BI173" s="136">
        <f>IF(U173="nulová",N173,0)</f>
        <v>0</v>
      </c>
      <c r="BJ173" s="10" t="s">
        <v>139</v>
      </c>
      <c r="BK173" s="136">
        <f>ROUND(L173*K173,2)</f>
        <v>48.76</v>
      </c>
      <c r="BL173" s="10" t="s">
        <v>192</v>
      </c>
      <c r="BM173" s="10" t="s">
        <v>897</v>
      </c>
    </row>
    <row r="174" spans="2:51" s="138" customFormat="1" ht="16.5" customHeight="1">
      <c r="B174" s="139"/>
      <c r="E174" s="140"/>
      <c r="F174" s="397" t="s">
        <v>893</v>
      </c>
      <c r="G174" s="397"/>
      <c r="H174" s="397"/>
      <c r="I174" s="397"/>
      <c r="K174" s="141">
        <v>0.54</v>
      </c>
      <c r="R174" s="142"/>
      <c r="T174" s="143"/>
      <c r="AA174" s="144"/>
      <c r="AT174" s="140" t="s">
        <v>144</v>
      </c>
      <c r="AU174" s="140" t="s">
        <v>139</v>
      </c>
      <c r="AV174" s="138" t="s">
        <v>139</v>
      </c>
      <c r="AW174" s="138" t="s">
        <v>30</v>
      </c>
      <c r="AX174" s="138" t="s">
        <v>72</v>
      </c>
      <c r="AY174" s="140" t="s">
        <v>133</v>
      </c>
    </row>
    <row r="175" spans="2:51" s="149" customFormat="1" ht="16.5" customHeight="1">
      <c r="B175" s="150"/>
      <c r="E175" s="151"/>
      <c r="F175" s="401" t="s">
        <v>196</v>
      </c>
      <c r="G175" s="401"/>
      <c r="H175" s="401"/>
      <c r="I175" s="401"/>
      <c r="K175" s="152">
        <v>0.54</v>
      </c>
      <c r="R175" s="153"/>
      <c r="T175" s="154"/>
      <c r="AA175" s="155"/>
      <c r="AT175" s="151" t="s">
        <v>144</v>
      </c>
      <c r="AU175" s="151" t="s">
        <v>139</v>
      </c>
      <c r="AV175" s="149" t="s">
        <v>138</v>
      </c>
      <c r="AW175" s="149" t="s">
        <v>30</v>
      </c>
      <c r="AX175" s="149" t="s">
        <v>78</v>
      </c>
      <c r="AY175" s="151" t="s">
        <v>133</v>
      </c>
    </row>
    <row r="176" spans="2:65" s="22" customFormat="1" ht="25.5" customHeight="1">
      <c r="B176" s="127"/>
      <c r="C176" s="128" t="s">
        <v>254</v>
      </c>
      <c r="D176" s="128" t="s">
        <v>134</v>
      </c>
      <c r="E176" s="129" t="s">
        <v>898</v>
      </c>
      <c r="F176" s="398" t="s">
        <v>899</v>
      </c>
      <c r="G176" s="398"/>
      <c r="H176" s="398"/>
      <c r="I176" s="398"/>
      <c r="J176" s="130" t="s">
        <v>137</v>
      </c>
      <c r="K176" s="131">
        <v>17.93</v>
      </c>
      <c r="L176" s="399">
        <v>3.88</v>
      </c>
      <c r="M176" s="399"/>
      <c r="N176" s="399">
        <f>ROUND(L176*K176,2)</f>
        <v>69.57</v>
      </c>
      <c r="O176" s="399"/>
      <c r="P176" s="399"/>
      <c r="Q176" s="399"/>
      <c r="R176" s="132"/>
      <c r="T176" s="133"/>
      <c r="U176" s="30" t="s">
        <v>39</v>
      </c>
      <c r="V176" s="134">
        <v>0.011</v>
      </c>
      <c r="W176" s="134">
        <f>V176*K176</f>
        <v>0.19723</v>
      </c>
      <c r="X176" s="134">
        <v>0</v>
      </c>
      <c r="Y176" s="134">
        <f>X176*K176</f>
        <v>0</v>
      </c>
      <c r="Z176" s="134">
        <v>0</v>
      </c>
      <c r="AA176" s="135">
        <f>Z176*K176</f>
        <v>0</v>
      </c>
      <c r="AR176" s="10" t="s">
        <v>192</v>
      </c>
      <c r="AT176" s="10" t="s">
        <v>134</v>
      </c>
      <c r="AU176" s="10" t="s">
        <v>139</v>
      </c>
      <c r="AY176" s="10" t="s">
        <v>133</v>
      </c>
      <c r="BE176" s="136">
        <f>IF(U176="základní",N176,0)</f>
        <v>0</v>
      </c>
      <c r="BF176" s="136">
        <f>IF(U176="snížená",N176,0)</f>
        <v>69.57</v>
      </c>
      <c r="BG176" s="136">
        <f>IF(U176="zákl. přenesená",N176,0)</f>
        <v>0</v>
      </c>
      <c r="BH176" s="136">
        <f>IF(U176="sníž. přenesená",N176,0)</f>
        <v>0</v>
      </c>
      <c r="BI176" s="136">
        <f>IF(U176="nulová",N176,0)</f>
        <v>0</v>
      </c>
      <c r="BJ176" s="10" t="s">
        <v>139</v>
      </c>
      <c r="BK176" s="136">
        <f>ROUND(L176*K176,2)</f>
        <v>69.57</v>
      </c>
      <c r="BL176" s="10" t="s">
        <v>192</v>
      </c>
      <c r="BM176" s="10" t="s">
        <v>900</v>
      </c>
    </row>
    <row r="177" spans="2:51" s="138" customFormat="1" ht="16.5" customHeight="1">
      <c r="B177" s="139"/>
      <c r="E177" s="140"/>
      <c r="F177" s="397" t="s">
        <v>870</v>
      </c>
      <c r="G177" s="397"/>
      <c r="H177" s="397"/>
      <c r="I177" s="397"/>
      <c r="K177" s="141">
        <v>17.93</v>
      </c>
      <c r="R177" s="142"/>
      <c r="T177" s="143"/>
      <c r="AA177" s="144"/>
      <c r="AT177" s="140" t="s">
        <v>144</v>
      </c>
      <c r="AU177" s="140" t="s">
        <v>139</v>
      </c>
      <c r="AV177" s="138" t="s">
        <v>139</v>
      </c>
      <c r="AW177" s="138" t="s">
        <v>30</v>
      </c>
      <c r="AX177" s="138" t="s">
        <v>78</v>
      </c>
      <c r="AY177" s="140" t="s">
        <v>133</v>
      </c>
    </row>
    <row r="178" spans="2:65" s="22" customFormat="1" ht="38.25" customHeight="1">
      <c r="B178" s="127"/>
      <c r="C178" s="128" t="s">
        <v>258</v>
      </c>
      <c r="D178" s="128" t="s">
        <v>134</v>
      </c>
      <c r="E178" s="129" t="s">
        <v>901</v>
      </c>
      <c r="F178" s="398" t="s">
        <v>902</v>
      </c>
      <c r="G178" s="398"/>
      <c r="H178" s="398"/>
      <c r="I178" s="398"/>
      <c r="J178" s="130" t="s">
        <v>137</v>
      </c>
      <c r="K178" s="131">
        <v>17.93</v>
      </c>
      <c r="L178" s="399">
        <v>69.8</v>
      </c>
      <c r="M178" s="399"/>
      <c r="N178" s="399">
        <f>ROUND(L178*K178,2)</f>
        <v>1251.51</v>
      </c>
      <c r="O178" s="399"/>
      <c r="P178" s="399"/>
      <c r="Q178" s="399"/>
      <c r="R178" s="132"/>
      <c r="T178" s="133"/>
      <c r="U178" s="30" t="s">
        <v>39</v>
      </c>
      <c r="V178" s="134">
        <v>0.149</v>
      </c>
      <c r="W178" s="134">
        <f>V178*K178</f>
        <v>2.67157</v>
      </c>
      <c r="X178" s="134">
        <v>0.00016</v>
      </c>
      <c r="Y178" s="134">
        <f>X178*K178</f>
        <v>0.0028688000000000003</v>
      </c>
      <c r="Z178" s="134">
        <v>0</v>
      </c>
      <c r="AA178" s="135">
        <f>Z178*K178</f>
        <v>0</v>
      </c>
      <c r="AR178" s="10" t="s">
        <v>192</v>
      </c>
      <c r="AT178" s="10" t="s">
        <v>134</v>
      </c>
      <c r="AU178" s="10" t="s">
        <v>139</v>
      </c>
      <c r="AY178" s="10" t="s">
        <v>133</v>
      </c>
      <c r="BE178" s="136">
        <f>IF(U178="základní",N178,0)</f>
        <v>0</v>
      </c>
      <c r="BF178" s="136">
        <f>IF(U178="snížená",N178,0)</f>
        <v>1251.51</v>
      </c>
      <c r="BG178" s="136">
        <f>IF(U178="zákl. přenesená",N178,0)</f>
        <v>0</v>
      </c>
      <c r="BH178" s="136">
        <f>IF(U178="sníž. přenesená",N178,0)</f>
        <v>0</v>
      </c>
      <c r="BI178" s="136">
        <f>IF(U178="nulová",N178,0)</f>
        <v>0</v>
      </c>
      <c r="BJ178" s="10" t="s">
        <v>139</v>
      </c>
      <c r="BK178" s="136">
        <f>ROUND(L178*K178,2)</f>
        <v>1251.51</v>
      </c>
      <c r="BL178" s="10" t="s">
        <v>192</v>
      </c>
      <c r="BM178" s="10" t="s">
        <v>903</v>
      </c>
    </row>
    <row r="179" spans="2:65" s="22" customFormat="1" ht="25.5" customHeight="1">
      <c r="B179" s="127"/>
      <c r="C179" s="128" t="s">
        <v>263</v>
      </c>
      <c r="D179" s="128" t="s">
        <v>134</v>
      </c>
      <c r="E179" s="129" t="s">
        <v>904</v>
      </c>
      <c r="F179" s="398" t="s">
        <v>905</v>
      </c>
      <c r="G179" s="398"/>
      <c r="H179" s="398"/>
      <c r="I179" s="398"/>
      <c r="J179" s="130" t="s">
        <v>137</v>
      </c>
      <c r="K179" s="131">
        <v>17.93</v>
      </c>
      <c r="L179" s="399">
        <v>78.2</v>
      </c>
      <c r="M179" s="399"/>
      <c r="N179" s="399">
        <f>ROUND(L179*K179,2)</f>
        <v>1402.13</v>
      </c>
      <c r="O179" s="399"/>
      <c r="P179" s="399"/>
      <c r="Q179" s="399"/>
      <c r="R179" s="132"/>
      <c r="T179" s="133"/>
      <c r="U179" s="30" t="s">
        <v>39</v>
      </c>
      <c r="V179" s="134">
        <v>0.158</v>
      </c>
      <c r="W179" s="134">
        <f>V179*K179</f>
        <v>2.83294</v>
      </c>
      <c r="X179" s="134">
        <v>0.00014</v>
      </c>
      <c r="Y179" s="134">
        <f>X179*K179</f>
        <v>0.0025101999999999998</v>
      </c>
      <c r="Z179" s="134">
        <v>0</v>
      </c>
      <c r="AA179" s="135">
        <f>Z179*K179</f>
        <v>0</v>
      </c>
      <c r="AR179" s="10" t="s">
        <v>192</v>
      </c>
      <c r="AT179" s="10" t="s">
        <v>134</v>
      </c>
      <c r="AU179" s="10" t="s">
        <v>139</v>
      </c>
      <c r="AY179" s="10" t="s">
        <v>133</v>
      </c>
      <c r="BE179" s="136">
        <f>IF(U179="základní",N179,0)</f>
        <v>0</v>
      </c>
      <c r="BF179" s="136">
        <f>IF(U179="snížená",N179,0)</f>
        <v>1402.13</v>
      </c>
      <c r="BG179" s="136">
        <f>IF(U179="zákl. přenesená",N179,0)</f>
        <v>0</v>
      </c>
      <c r="BH179" s="136">
        <f>IF(U179="sníž. přenesená",N179,0)</f>
        <v>0</v>
      </c>
      <c r="BI179" s="136">
        <f>IF(U179="nulová",N179,0)</f>
        <v>0</v>
      </c>
      <c r="BJ179" s="10" t="s">
        <v>139</v>
      </c>
      <c r="BK179" s="136">
        <f>ROUND(L179*K179,2)</f>
        <v>1402.13</v>
      </c>
      <c r="BL179" s="10" t="s">
        <v>192</v>
      </c>
      <c r="BM179" s="10" t="s">
        <v>906</v>
      </c>
    </row>
    <row r="180" spans="2:65" s="22" customFormat="1" ht="25.5" customHeight="1">
      <c r="B180" s="127"/>
      <c r="C180" s="128" t="s">
        <v>267</v>
      </c>
      <c r="D180" s="128" t="s">
        <v>134</v>
      </c>
      <c r="E180" s="129" t="s">
        <v>907</v>
      </c>
      <c r="F180" s="398" t="s">
        <v>908</v>
      </c>
      <c r="G180" s="398"/>
      <c r="H180" s="398"/>
      <c r="I180" s="398"/>
      <c r="J180" s="130" t="s">
        <v>137</v>
      </c>
      <c r="K180" s="131">
        <v>17.93</v>
      </c>
      <c r="L180" s="399">
        <v>74.1</v>
      </c>
      <c r="M180" s="399"/>
      <c r="N180" s="399">
        <f>ROUND(L180*K180,2)</f>
        <v>1328.61</v>
      </c>
      <c r="O180" s="399"/>
      <c r="P180" s="399"/>
      <c r="Q180" s="399"/>
      <c r="R180" s="132"/>
      <c r="T180" s="133"/>
      <c r="U180" s="30" t="s">
        <v>39</v>
      </c>
      <c r="V180" s="134">
        <v>0.149</v>
      </c>
      <c r="W180" s="134">
        <f>V180*K180</f>
        <v>2.67157</v>
      </c>
      <c r="X180" s="134">
        <v>0.00013</v>
      </c>
      <c r="Y180" s="134">
        <f>X180*K180</f>
        <v>0.0023309</v>
      </c>
      <c r="Z180" s="134">
        <v>0</v>
      </c>
      <c r="AA180" s="135">
        <f>Z180*K180</f>
        <v>0</v>
      </c>
      <c r="AR180" s="10" t="s">
        <v>192</v>
      </c>
      <c r="AT180" s="10" t="s">
        <v>134</v>
      </c>
      <c r="AU180" s="10" t="s">
        <v>139</v>
      </c>
      <c r="AY180" s="10" t="s">
        <v>133</v>
      </c>
      <c r="BE180" s="136">
        <f>IF(U180="základní",N180,0)</f>
        <v>0</v>
      </c>
      <c r="BF180" s="136">
        <f>IF(U180="snížená",N180,0)</f>
        <v>1328.61</v>
      </c>
      <c r="BG180" s="136">
        <f>IF(U180="zákl. přenesená",N180,0)</f>
        <v>0</v>
      </c>
      <c r="BH180" s="136">
        <f>IF(U180="sníž. přenesená",N180,0)</f>
        <v>0</v>
      </c>
      <c r="BI180" s="136">
        <f>IF(U180="nulová",N180,0)</f>
        <v>0</v>
      </c>
      <c r="BJ180" s="10" t="s">
        <v>139</v>
      </c>
      <c r="BK180" s="136">
        <f>ROUND(L180*K180,2)</f>
        <v>1328.61</v>
      </c>
      <c r="BL180" s="10" t="s">
        <v>192</v>
      </c>
      <c r="BM180" s="10" t="s">
        <v>909</v>
      </c>
    </row>
    <row r="181" spans="2:63" s="116" customFormat="1" ht="29.85" customHeight="1">
      <c r="B181" s="117"/>
      <c r="D181" s="126" t="s">
        <v>117</v>
      </c>
      <c r="E181" s="126"/>
      <c r="F181" s="126"/>
      <c r="G181" s="126"/>
      <c r="H181" s="126"/>
      <c r="I181" s="126"/>
      <c r="J181" s="126"/>
      <c r="K181" s="126"/>
      <c r="L181" s="126"/>
      <c r="M181" s="126"/>
      <c r="N181" s="403">
        <f>BK181</f>
        <v>5868.77</v>
      </c>
      <c r="O181" s="403"/>
      <c r="P181" s="403"/>
      <c r="Q181" s="403"/>
      <c r="R181" s="119"/>
      <c r="T181" s="120"/>
      <c r="W181" s="121">
        <f>SUM(W182:W194)</f>
        <v>11.143009999999999</v>
      </c>
      <c r="Y181" s="121">
        <f>SUM(Y182:Y194)</f>
        <v>0.03722539999999999</v>
      </c>
      <c r="AA181" s="122">
        <f>SUM(AA182:AA194)</f>
        <v>0</v>
      </c>
      <c r="AR181" s="123" t="s">
        <v>139</v>
      </c>
      <c r="AT181" s="124" t="s">
        <v>71</v>
      </c>
      <c r="AU181" s="124" t="s">
        <v>78</v>
      </c>
      <c r="AY181" s="123" t="s">
        <v>133</v>
      </c>
      <c r="BK181" s="125">
        <f>SUM(BK182:BK194)</f>
        <v>5868.77</v>
      </c>
    </row>
    <row r="182" spans="2:65" s="22" customFormat="1" ht="25.5" customHeight="1">
      <c r="B182" s="127"/>
      <c r="C182" s="128" t="s">
        <v>271</v>
      </c>
      <c r="D182" s="128" t="s">
        <v>134</v>
      </c>
      <c r="E182" s="129" t="s">
        <v>302</v>
      </c>
      <c r="F182" s="398" t="s">
        <v>303</v>
      </c>
      <c r="G182" s="398"/>
      <c r="H182" s="398"/>
      <c r="I182" s="398"/>
      <c r="J182" s="130" t="s">
        <v>137</v>
      </c>
      <c r="K182" s="131">
        <v>70.49</v>
      </c>
      <c r="L182" s="399">
        <v>4.23</v>
      </c>
      <c r="M182" s="399"/>
      <c r="N182" s="399">
        <f>ROUND(L182*K182,2)</f>
        <v>298.17</v>
      </c>
      <c r="O182" s="399"/>
      <c r="P182" s="399"/>
      <c r="Q182" s="399"/>
      <c r="R182" s="132"/>
      <c r="T182" s="133"/>
      <c r="U182" s="30" t="s">
        <v>39</v>
      </c>
      <c r="V182" s="134">
        <v>0.012</v>
      </c>
      <c r="W182" s="134">
        <f>V182*K182</f>
        <v>0.84588</v>
      </c>
      <c r="X182" s="134">
        <v>0</v>
      </c>
      <c r="Y182" s="134">
        <f>X182*K182</f>
        <v>0</v>
      </c>
      <c r="Z182" s="134">
        <v>0</v>
      </c>
      <c r="AA182" s="135">
        <f>Z182*K182</f>
        <v>0</v>
      </c>
      <c r="AR182" s="10" t="s">
        <v>192</v>
      </c>
      <c r="AT182" s="10" t="s">
        <v>134</v>
      </c>
      <c r="AU182" s="10" t="s">
        <v>139</v>
      </c>
      <c r="AY182" s="10" t="s">
        <v>133</v>
      </c>
      <c r="BE182" s="136">
        <f>IF(U182="základní",N182,0)</f>
        <v>0</v>
      </c>
      <c r="BF182" s="136">
        <f>IF(U182="snížená",N182,0)</f>
        <v>298.17</v>
      </c>
      <c r="BG182" s="136">
        <f>IF(U182="zákl. přenesená",N182,0)</f>
        <v>0</v>
      </c>
      <c r="BH182" s="136">
        <f>IF(U182="sníž. přenesená",N182,0)</f>
        <v>0</v>
      </c>
      <c r="BI182" s="136">
        <f>IF(U182="nulová",N182,0)</f>
        <v>0</v>
      </c>
      <c r="BJ182" s="10" t="s">
        <v>139</v>
      </c>
      <c r="BK182" s="136">
        <f>ROUND(L182*K182,2)</f>
        <v>298.17</v>
      </c>
      <c r="BL182" s="10" t="s">
        <v>192</v>
      </c>
      <c r="BM182" s="10" t="s">
        <v>910</v>
      </c>
    </row>
    <row r="183" spans="2:51" s="138" customFormat="1" ht="16.5" customHeight="1">
      <c r="B183" s="139"/>
      <c r="E183" s="140"/>
      <c r="F183" s="397" t="s">
        <v>911</v>
      </c>
      <c r="G183" s="397"/>
      <c r="H183" s="397"/>
      <c r="I183" s="397"/>
      <c r="K183" s="141">
        <v>17.93</v>
      </c>
      <c r="R183" s="142"/>
      <c r="T183" s="143"/>
      <c r="AA183" s="144"/>
      <c r="AT183" s="140" t="s">
        <v>144</v>
      </c>
      <c r="AU183" s="140" t="s">
        <v>139</v>
      </c>
      <c r="AV183" s="138" t="s">
        <v>139</v>
      </c>
      <c r="AW183" s="138" t="s">
        <v>30</v>
      </c>
      <c r="AX183" s="138" t="s">
        <v>72</v>
      </c>
      <c r="AY183" s="140" t="s">
        <v>133</v>
      </c>
    </row>
    <row r="184" spans="2:51" s="138" customFormat="1" ht="16.5" customHeight="1">
      <c r="B184" s="139"/>
      <c r="E184" s="140"/>
      <c r="F184" s="400" t="s">
        <v>912</v>
      </c>
      <c r="G184" s="400"/>
      <c r="H184" s="400"/>
      <c r="I184" s="400"/>
      <c r="K184" s="141">
        <v>52.56</v>
      </c>
      <c r="R184" s="142"/>
      <c r="T184" s="143"/>
      <c r="AA184" s="144"/>
      <c r="AT184" s="140" t="s">
        <v>144</v>
      </c>
      <c r="AU184" s="140" t="s">
        <v>139</v>
      </c>
      <c r="AV184" s="138" t="s">
        <v>139</v>
      </c>
      <c r="AW184" s="138" t="s">
        <v>30</v>
      </c>
      <c r="AX184" s="138" t="s">
        <v>72</v>
      </c>
      <c r="AY184" s="140" t="s">
        <v>133</v>
      </c>
    </row>
    <row r="185" spans="2:51" s="149" customFormat="1" ht="16.5" customHeight="1">
      <c r="B185" s="150"/>
      <c r="E185" s="151"/>
      <c r="F185" s="401" t="s">
        <v>196</v>
      </c>
      <c r="G185" s="401"/>
      <c r="H185" s="401"/>
      <c r="I185" s="401"/>
      <c r="K185" s="152">
        <v>70.49</v>
      </c>
      <c r="R185" s="153"/>
      <c r="T185" s="154"/>
      <c r="AA185" s="155"/>
      <c r="AT185" s="151" t="s">
        <v>144</v>
      </c>
      <c r="AU185" s="151" t="s">
        <v>139</v>
      </c>
      <c r="AV185" s="149" t="s">
        <v>138</v>
      </c>
      <c r="AW185" s="149" t="s">
        <v>30</v>
      </c>
      <c r="AX185" s="149" t="s">
        <v>78</v>
      </c>
      <c r="AY185" s="151" t="s">
        <v>133</v>
      </c>
    </row>
    <row r="186" spans="2:65" s="22" customFormat="1" ht="38.25" customHeight="1">
      <c r="B186" s="127"/>
      <c r="C186" s="128" t="s">
        <v>275</v>
      </c>
      <c r="D186" s="128" t="s">
        <v>134</v>
      </c>
      <c r="E186" s="129" t="s">
        <v>307</v>
      </c>
      <c r="F186" s="398" t="s">
        <v>308</v>
      </c>
      <c r="G186" s="398"/>
      <c r="H186" s="398"/>
      <c r="I186" s="398"/>
      <c r="J186" s="130" t="s">
        <v>234</v>
      </c>
      <c r="K186" s="131">
        <v>10</v>
      </c>
      <c r="L186" s="399">
        <v>30.5</v>
      </c>
      <c r="M186" s="399"/>
      <c r="N186" s="399">
        <f>ROUND(L186*K186,2)</f>
        <v>305</v>
      </c>
      <c r="O186" s="399"/>
      <c r="P186" s="399"/>
      <c r="Q186" s="399"/>
      <c r="R186" s="132"/>
      <c r="T186" s="133"/>
      <c r="U186" s="30" t="s">
        <v>39</v>
      </c>
      <c r="V186" s="134">
        <v>0.064</v>
      </c>
      <c r="W186" s="134">
        <f>V186*K186</f>
        <v>0.64</v>
      </c>
      <c r="X186" s="134">
        <v>0.00048</v>
      </c>
      <c r="Y186" s="134">
        <f>X186*K186</f>
        <v>0.0048000000000000004</v>
      </c>
      <c r="Z186" s="134">
        <v>0</v>
      </c>
      <c r="AA186" s="135">
        <f>Z186*K186</f>
        <v>0</v>
      </c>
      <c r="AR186" s="10" t="s">
        <v>192</v>
      </c>
      <c r="AT186" s="10" t="s">
        <v>134</v>
      </c>
      <c r="AU186" s="10" t="s">
        <v>139</v>
      </c>
      <c r="AY186" s="10" t="s">
        <v>133</v>
      </c>
      <c r="BE186" s="136">
        <f>IF(U186="základní",N186,0)</f>
        <v>0</v>
      </c>
      <c r="BF186" s="136">
        <f>IF(U186="snížená",N186,0)</f>
        <v>305</v>
      </c>
      <c r="BG186" s="136">
        <f>IF(U186="zákl. přenesená",N186,0)</f>
        <v>0</v>
      </c>
      <c r="BH186" s="136">
        <f>IF(U186="sníž. přenesená",N186,0)</f>
        <v>0</v>
      </c>
      <c r="BI186" s="136">
        <f>IF(U186="nulová",N186,0)</f>
        <v>0</v>
      </c>
      <c r="BJ186" s="10" t="s">
        <v>139</v>
      </c>
      <c r="BK186" s="136">
        <f>ROUND(L186*K186,2)</f>
        <v>305</v>
      </c>
      <c r="BL186" s="10" t="s">
        <v>192</v>
      </c>
      <c r="BM186" s="10" t="s">
        <v>913</v>
      </c>
    </row>
    <row r="187" spans="2:65" s="22" customFormat="1" ht="25.5" customHeight="1">
      <c r="B187" s="127"/>
      <c r="C187" s="128" t="s">
        <v>279</v>
      </c>
      <c r="D187" s="128" t="s">
        <v>134</v>
      </c>
      <c r="E187" s="129" t="s">
        <v>311</v>
      </c>
      <c r="F187" s="398" t="s">
        <v>312</v>
      </c>
      <c r="G187" s="398"/>
      <c r="H187" s="398"/>
      <c r="I187" s="398"/>
      <c r="J187" s="130" t="s">
        <v>137</v>
      </c>
      <c r="K187" s="131">
        <v>70.49</v>
      </c>
      <c r="L187" s="399">
        <v>13.7</v>
      </c>
      <c r="M187" s="399"/>
      <c r="N187" s="399">
        <f>ROUND(L187*K187,2)</f>
        <v>965.71</v>
      </c>
      <c r="O187" s="399"/>
      <c r="P187" s="399"/>
      <c r="Q187" s="399"/>
      <c r="R187" s="132"/>
      <c r="T187" s="133"/>
      <c r="U187" s="30" t="s">
        <v>39</v>
      </c>
      <c r="V187" s="134">
        <v>0.033</v>
      </c>
      <c r="W187" s="134">
        <f>V187*K187</f>
        <v>2.32617</v>
      </c>
      <c r="X187" s="134">
        <v>0.0002</v>
      </c>
      <c r="Y187" s="134">
        <f>X187*K187</f>
        <v>0.014098</v>
      </c>
      <c r="Z187" s="134">
        <v>0</v>
      </c>
      <c r="AA187" s="135">
        <f>Z187*K187</f>
        <v>0</v>
      </c>
      <c r="AR187" s="10" t="s">
        <v>192</v>
      </c>
      <c r="AT187" s="10" t="s">
        <v>134</v>
      </c>
      <c r="AU187" s="10" t="s">
        <v>139</v>
      </c>
      <c r="AY187" s="10" t="s">
        <v>133</v>
      </c>
      <c r="BE187" s="136">
        <f>IF(U187="základní",N187,0)</f>
        <v>0</v>
      </c>
      <c r="BF187" s="136">
        <f>IF(U187="snížená",N187,0)</f>
        <v>965.71</v>
      </c>
      <c r="BG187" s="136">
        <f>IF(U187="zákl. přenesená",N187,0)</f>
        <v>0</v>
      </c>
      <c r="BH187" s="136">
        <f>IF(U187="sníž. přenesená",N187,0)</f>
        <v>0</v>
      </c>
      <c r="BI187" s="136">
        <f>IF(U187="nulová",N187,0)</f>
        <v>0</v>
      </c>
      <c r="BJ187" s="10" t="s">
        <v>139</v>
      </c>
      <c r="BK187" s="136">
        <f>ROUND(L187*K187,2)</f>
        <v>965.71</v>
      </c>
      <c r="BL187" s="10" t="s">
        <v>192</v>
      </c>
      <c r="BM187" s="10" t="s">
        <v>914</v>
      </c>
    </row>
    <row r="188" spans="2:51" s="138" customFormat="1" ht="16.5" customHeight="1">
      <c r="B188" s="139"/>
      <c r="E188" s="140"/>
      <c r="F188" s="397" t="s">
        <v>911</v>
      </c>
      <c r="G188" s="397"/>
      <c r="H188" s="397"/>
      <c r="I188" s="397"/>
      <c r="K188" s="141">
        <v>17.93</v>
      </c>
      <c r="R188" s="142"/>
      <c r="T188" s="143"/>
      <c r="AA188" s="144"/>
      <c r="AT188" s="140" t="s">
        <v>144</v>
      </c>
      <c r="AU188" s="140" t="s">
        <v>139</v>
      </c>
      <c r="AV188" s="138" t="s">
        <v>139</v>
      </c>
      <c r="AW188" s="138" t="s">
        <v>30</v>
      </c>
      <c r="AX188" s="138" t="s">
        <v>72</v>
      </c>
      <c r="AY188" s="140" t="s">
        <v>133</v>
      </c>
    </row>
    <row r="189" spans="2:51" s="138" customFormat="1" ht="16.5" customHeight="1">
      <c r="B189" s="139"/>
      <c r="E189" s="140"/>
      <c r="F189" s="400" t="s">
        <v>912</v>
      </c>
      <c r="G189" s="400"/>
      <c r="H189" s="400"/>
      <c r="I189" s="400"/>
      <c r="K189" s="141">
        <v>52.56</v>
      </c>
      <c r="R189" s="142"/>
      <c r="T189" s="143"/>
      <c r="AA189" s="144"/>
      <c r="AT189" s="140" t="s">
        <v>144</v>
      </c>
      <c r="AU189" s="140" t="s">
        <v>139</v>
      </c>
      <c r="AV189" s="138" t="s">
        <v>139</v>
      </c>
      <c r="AW189" s="138" t="s">
        <v>30</v>
      </c>
      <c r="AX189" s="138" t="s">
        <v>72</v>
      </c>
      <c r="AY189" s="140" t="s">
        <v>133</v>
      </c>
    </row>
    <row r="190" spans="2:51" s="149" customFormat="1" ht="16.5" customHeight="1">
      <c r="B190" s="150"/>
      <c r="E190" s="151"/>
      <c r="F190" s="401" t="s">
        <v>196</v>
      </c>
      <c r="G190" s="401"/>
      <c r="H190" s="401"/>
      <c r="I190" s="401"/>
      <c r="K190" s="152">
        <v>70.49</v>
      </c>
      <c r="R190" s="153"/>
      <c r="T190" s="154"/>
      <c r="AA190" s="155"/>
      <c r="AT190" s="151" t="s">
        <v>144</v>
      </c>
      <c r="AU190" s="151" t="s">
        <v>139</v>
      </c>
      <c r="AV190" s="149" t="s">
        <v>138</v>
      </c>
      <c r="AW190" s="149" t="s">
        <v>30</v>
      </c>
      <c r="AX190" s="149" t="s">
        <v>78</v>
      </c>
      <c r="AY190" s="151" t="s">
        <v>133</v>
      </c>
    </row>
    <row r="191" spans="2:65" s="22" customFormat="1" ht="38.25" customHeight="1">
      <c r="B191" s="127"/>
      <c r="C191" s="128" t="s">
        <v>200</v>
      </c>
      <c r="D191" s="128" t="s">
        <v>134</v>
      </c>
      <c r="E191" s="129" t="s">
        <v>315</v>
      </c>
      <c r="F191" s="398" t="s">
        <v>316</v>
      </c>
      <c r="G191" s="398"/>
      <c r="H191" s="398"/>
      <c r="I191" s="398"/>
      <c r="J191" s="130" t="s">
        <v>137</v>
      </c>
      <c r="K191" s="131">
        <v>70.49</v>
      </c>
      <c r="L191" s="399">
        <v>61</v>
      </c>
      <c r="M191" s="399"/>
      <c r="N191" s="399">
        <f>ROUND(L191*K191,2)</f>
        <v>4299.89</v>
      </c>
      <c r="O191" s="399"/>
      <c r="P191" s="399"/>
      <c r="Q191" s="399"/>
      <c r="R191" s="132"/>
      <c r="T191" s="133"/>
      <c r="U191" s="30" t="s">
        <v>39</v>
      </c>
      <c r="V191" s="134">
        <v>0.104</v>
      </c>
      <c r="W191" s="134">
        <f>V191*K191</f>
        <v>7.330959999999999</v>
      </c>
      <c r="X191" s="134">
        <v>0.00026</v>
      </c>
      <c r="Y191" s="134">
        <f>X191*K191</f>
        <v>0.018327399999999997</v>
      </c>
      <c r="Z191" s="134">
        <v>0</v>
      </c>
      <c r="AA191" s="135">
        <f>Z191*K191</f>
        <v>0</v>
      </c>
      <c r="AR191" s="10" t="s">
        <v>192</v>
      </c>
      <c r="AT191" s="10" t="s">
        <v>134</v>
      </c>
      <c r="AU191" s="10" t="s">
        <v>139</v>
      </c>
      <c r="AY191" s="10" t="s">
        <v>133</v>
      </c>
      <c r="BE191" s="136">
        <f>IF(U191="základní",N191,0)</f>
        <v>0</v>
      </c>
      <c r="BF191" s="136">
        <f>IF(U191="snížená",N191,0)</f>
        <v>4299.89</v>
      </c>
      <c r="BG191" s="136">
        <f>IF(U191="zákl. přenesená",N191,0)</f>
        <v>0</v>
      </c>
      <c r="BH191" s="136">
        <f>IF(U191="sníž. přenesená",N191,0)</f>
        <v>0</v>
      </c>
      <c r="BI191" s="136">
        <f>IF(U191="nulová",N191,0)</f>
        <v>0</v>
      </c>
      <c r="BJ191" s="10" t="s">
        <v>139</v>
      </c>
      <c r="BK191" s="136">
        <f>ROUND(L191*K191,2)</f>
        <v>4299.89</v>
      </c>
      <c r="BL191" s="10" t="s">
        <v>192</v>
      </c>
      <c r="BM191" s="10" t="s">
        <v>915</v>
      </c>
    </row>
    <row r="192" spans="2:51" s="138" customFormat="1" ht="16.5" customHeight="1">
      <c r="B192" s="139"/>
      <c r="E192" s="140"/>
      <c r="F192" s="397" t="s">
        <v>911</v>
      </c>
      <c r="G192" s="397"/>
      <c r="H192" s="397"/>
      <c r="I192" s="397"/>
      <c r="K192" s="141">
        <v>17.93</v>
      </c>
      <c r="R192" s="142"/>
      <c r="T192" s="143"/>
      <c r="AA192" s="144"/>
      <c r="AT192" s="140" t="s">
        <v>144</v>
      </c>
      <c r="AU192" s="140" t="s">
        <v>139</v>
      </c>
      <c r="AV192" s="138" t="s">
        <v>139</v>
      </c>
      <c r="AW192" s="138" t="s">
        <v>30</v>
      </c>
      <c r="AX192" s="138" t="s">
        <v>72</v>
      </c>
      <c r="AY192" s="140" t="s">
        <v>133</v>
      </c>
    </row>
    <row r="193" spans="2:51" s="138" customFormat="1" ht="16.5" customHeight="1">
      <c r="B193" s="139"/>
      <c r="E193" s="140"/>
      <c r="F193" s="400" t="s">
        <v>912</v>
      </c>
      <c r="G193" s="400"/>
      <c r="H193" s="400"/>
      <c r="I193" s="400"/>
      <c r="K193" s="141">
        <v>52.56</v>
      </c>
      <c r="R193" s="142"/>
      <c r="T193" s="143"/>
      <c r="AA193" s="144"/>
      <c r="AT193" s="140" t="s">
        <v>144</v>
      </c>
      <c r="AU193" s="140" t="s">
        <v>139</v>
      </c>
      <c r="AV193" s="138" t="s">
        <v>139</v>
      </c>
      <c r="AW193" s="138" t="s">
        <v>30</v>
      </c>
      <c r="AX193" s="138" t="s">
        <v>72</v>
      </c>
      <c r="AY193" s="140" t="s">
        <v>133</v>
      </c>
    </row>
    <row r="194" spans="2:51" s="149" customFormat="1" ht="16.5" customHeight="1">
      <c r="B194" s="150"/>
      <c r="E194" s="151"/>
      <c r="F194" s="401" t="s">
        <v>196</v>
      </c>
      <c r="G194" s="401"/>
      <c r="H194" s="401"/>
      <c r="I194" s="401"/>
      <c r="K194" s="152">
        <v>70.49</v>
      </c>
      <c r="R194" s="153"/>
      <c r="T194" s="353"/>
      <c r="U194" s="354"/>
      <c r="V194" s="354"/>
      <c r="W194" s="354"/>
      <c r="X194" s="354"/>
      <c r="Y194" s="354"/>
      <c r="Z194" s="354"/>
      <c r="AA194" s="355"/>
      <c r="AT194" s="151" t="s">
        <v>144</v>
      </c>
      <c r="AU194" s="151" t="s">
        <v>139</v>
      </c>
      <c r="AV194" s="149" t="s">
        <v>138</v>
      </c>
      <c r="AW194" s="149" t="s">
        <v>30</v>
      </c>
      <c r="AX194" s="149" t="s">
        <v>78</v>
      </c>
      <c r="AY194" s="151" t="s">
        <v>133</v>
      </c>
    </row>
    <row r="195" spans="2:18" s="22" customFormat="1" ht="6.95" customHeight="1"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</sheetData>
  <mergeCells count="20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N119:Q119"/>
    <mergeCell ref="N120:Q120"/>
    <mergeCell ref="F121:I121"/>
    <mergeCell ref="L121:M121"/>
    <mergeCell ref="N121:Q121"/>
    <mergeCell ref="N122:Q122"/>
    <mergeCell ref="N123:Q123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N181:Q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</mergeCells>
  <hyperlinks>
    <hyperlink ref="F1" location="C2" display="1) Krycí list rozpočtu"/>
    <hyperlink ref="H1" location="C86" display="2) Rekapitulace rozpočtu"/>
    <hyperlink ref="L1" location="C117" display="3) Rozpočet"/>
    <hyperlink ref="S1" location="'Rekapitulace stavby'!C2" display="Rekapitulace stavby"/>
  </hyperlinks>
  <printOptions/>
  <pageMargins left="0.583333333333333" right="0.583333333333333" top="0.5" bottom="0.466666666666667" header="0.511811023622047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Kirschner</dc:creator>
  <cp:keywords/>
  <dc:description/>
  <cp:lastModifiedBy>Farkasova Lenka</cp:lastModifiedBy>
  <cp:lastPrinted>2024-03-26T08:58:42Z</cp:lastPrinted>
  <dcterms:created xsi:type="dcterms:W3CDTF">2020-03-30T10:40:40Z</dcterms:created>
  <dcterms:modified xsi:type="dcterms:W3CDTF">2024-03-26T13:55:22Z</dcterms:modified>
  <cp:category/>
  <cp:version/>
  <cp:contentType/>
  <cp:contentStatus/>
  <cp:revision>58</cp:revision>
</cp:coreProperties>
</file>