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Oprava_PK_u_čp_1256_Palackého\Podklady_VZ\Rozpočet_a_zadání\"/>
    </mc:Choice>
  </mc:AlternateContent>
  <xr:revisionPtr revIDLastSave="0" documentId="13_ncr:1_{ED67F41D-A039-4ACB-AD34-13FF08644C14}" xr6:coauthVersionLast="47" xr6:coauthVersionMax="47" xr10:uidLastSave="{00000000-0000-0000-0000-000000000000}"/>
  <bookViews>
    <workbookView xWindow="2490" yWindow="1440" windowWidth="25485" windowHeight="13725" activeTab="1" xr2:uid="{00000000-000D-0000-FFFF-FFFF00000000}"/>
  </bookViews>
  <sheets>
    <sheet name="Rekapitulace stavby" sheetId="1" r:id="rId1"/>
    <sheet name="01 - Komunikace" sheetId="2" r:id="rId2"/>
    <sheet name="S - Sanace zemní pláně" sheetId="3" r:id="rId3"/>
    <sheet name="V - VON" sheetId="4" r:id="rId4"/>
    <sheet name="Seznam figur" sheetId="5" r:id="rId5"/>
    <sheet name="Pokyny pro vyplnění" sheetId="6" r:id="rId6"/>
  </sheets>
  <definedNames>
    <definedName name="_xlnm._FilterDatabase" localSheetId="1" hidden="1">'01 - Komunikace'!$C$88:$K$494</definedName>
    <definedName name="_xlnm._FilterDatabase" localSheetId="2" hidden="1">'S - Sanace zemní pláně'!$C$89:$K$136</definedName>
    <definedName name="_xlnm._FilterDatabase" localSheetId="3" hidden="1">'V - VON'!$C$84:$K$106</definedName>
    <definedName name="_xlnm.Print_Titles" localSheetId="1">'01 - Komunikace'!$88:$88</definedName>
    <definedName name="_xlnm.Print_Titles" localSheetId="0">'Rekapitulace stavby'!$52:$52</definedName>
    <definedName name="_xlnm.Print_Titles" localSheetId="2">'S - Sanace zemní pláně'!$89:$89</definedName>
    <definedName name="_xlnm.Print_Titles" localSheetId="4">'Seznam figur'!$9:$9</definedName>
    <definedName name="_xlnm.Print_Titles" localSheetId="3">'V - VON'!$84:$84</definedName>
    <definedName name="_xlnm.Print_Area" localSheetId="1">'01 - Komunikace'!$C$4:$J$39,'01 - Komunikace'!$C$45:$J$70,'01 - Komunikace'!$C$76:$K$494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  <definedName name="_xlnm.Print_Area" localSheetId="2">'S - Sanace zemní pláně'!$C$4:$J$41,'S - Sanace zemní pláně'!$C$47:$J$69,'S - Sanace zemní pláně'!$C$75:$K$136</definedName>
    <definedName name="_xlnm.Print_Area" localSheetId="4">'Seznam figur'!$C$4:$G$74</definedName>
    <definedName name="_xlnm.Print_Area" localSheetId="3">'V - VON'!$C$4:$J$39,'V - VON'!$C$45:$J$66,'V - VON'!$C$72:$K$106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J37" i="4"/>
  <c r="J36" i="4"/>
  <c r="AY58" i="1" s="1"/>
  <c r="J35" i="4"/>
  <c r="AX58" i="1" s="1"/>
  <c r="BI104" i="4"/>
  <c r="BH104" i="4"/>
  <c r="BG104" i="4"/>
  <c r="BF104" i="4"/>
  <c r="T104" i="4"/>
  <c r="T103" i="4"/>
  <c r="R104" i="4"/>
  <c r="R103" i="4"/>
  <c r="P104" i="4"/>
  <c r="P103" i="4"/>
  <c r="BI100" i="4"/>
  <c r="BH100" i="4"/>
  <c r="BG100" i="4"/>
  <c r="BF100" i="4"/>
  <c r="T100" i="4"/>
  <c r="T99" i="4"/>
  <c r="R100" i="4"/>
  <c r="R99" i="4"/>
  <c r="P100" i="4"/>
  <c r="P99" i="4"/>
  <c r="BI96" i="4"/>
  <c r="BH96" i="4"/>
  <c r="BG96" i="4"/>
  <c r="BF96" i="4"/>
  <c r="T96" i="4"/>
  <c r="T95" i="4"/>
  <c r="R96" i="4"/>
  <c r="R95" i="4"/>
  <c r="P96" i="4"/>
  <c r="P95" i="4"/>
  <c r="BI92" i="4"/>
  <c r="BH92" i="4"/>
  <c r="BG92" i="4"/>
  <c r="BF92" i="4"/>
  <c r="T92" i="4"/>
  <c r="T91" i="4"/>
  <c r="R92" i="4"/>
  <c r="R91" i="4"/>
  <c r="P92" i="4"/>
  <c r="P91" i="4"/>
  <c r="BI88" i="4"/>
  <c r="BH88" i="4"/>
  <c r="BG88" i="4"/>
  <c r="BF88" i="4"/>
  <c r="T88" i="4"/>
  <c r="T87" i="4"/>
  <c r="T86" i="4" s="1"/>
  <c r="T85" i="4" s="1"/>
  <c r="R88" i="4"/>
  <c r="R87" i="4"/>
  <c r="R86" i="4" s="1"/>
  <c r="R85" i="4" s="1"/>
  <c r="P88" i="4"/>
  <c r="P87" i="4"/>
  <c r="F79" i="4"/>
  <c r="E77" i="4"/>
  <c r="F52" i="4"/>
  <c r="E50" i="4"/>
  <c r="J24" i="4"/>
  <c r="E24" i="4"/>
  <c r="J82" i="4" s="1"/>
  <c r="J23" i="4"/>
  <c r="J21" i="4"/>
  <c r="E21" i="4"/>
  <c r="J54" i="4" s="1"/>
  <c r="J20" i="4"/>
  <c r="J18" i="4"/>
  <c r="E18" i="4"/>
  <c r="F55" i="4" s="1"/>
  <c r="J17" i="4"/>
  <c r="J15" i="4"/>
  <c r="E15" i="4"/>
  <c r="F81" i="4" s="1"/>
  <c r="J14" i="4"/>
  <c r="J12" i="4"/>
  <c r="J79" i="4"/>
  <c r="E7" i="4"/>
  <c r="E48" i="4"/>
  <c r="J39" i="3"/>
  <c r="J38" i="3"/>
  <c r="AY57" i="1" s="1"/>
  <c r="J37" i="3"/>
  <c r="AX57" i="1" s="1"/>
  <c r="BI135" i="3"/>
  <c r="BH135" i="3"/>
  <c r="BG135" i="3"/>
  <c r="BF135" i="3"/>
  <c r="T135" i="3"/>
  <c r="T134" i="3" s="1"/>
  <c r="R135" i="3"/>
  <c r="R134" i="3" s="1"/>
  <c r="P135" i="3"/>
  <c r="P134" i="3" s="1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T123" i="3" s="1"/>
  <c r="R124" i="3"/>
  <c r="R123" i="3" s="1"/>
  <c r="P124" i="3"/>
  <c r="P123" i="3" s="1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0" i="3"/>
  <c r="BH100" i="3"/>
  <c r="BG100" i="3"/>
  <c r="BF100" i="3"/>
  <c r="T100" i="3"/>
  <c r="R100" i="3"/>
  <c r="P100" i="3"/>
  <c r="BI93" i="3"/>
  <c r="BH93" i="3"/>
  <c r="BG93" i="3"/>
  <c r="BF93" i="3"/>
  <c r="T93" i="3"/>
  <c r="R93" i="3"/>
  <c r="P93" i="3"/>
  <c r="F84" i="3"/>
  <c r="E82" i="3"/>
  <c r="F56" i="3"/>
  <c r="E54" i="3"/>
  <c r="J26" i="3"/>
  <c r="E26" i="3"/>
  <c r="J87" i="3" s="1"/>
  <c r="J25" i="3"/>
  <c r="J23" i="3"/>
  <c r="E23" i="3"/>
  <c r="J86" i="3" s="1"/>
  <c r="J22" i="3"/>
  <c r="J20" i="3"/>
  <c r="E20" i="3"/>
  <c r="F59" i="3" s="1"/>
  <c r="J19" i="3"/>
  <c r="J17" i="3"/>
  <c r="E17" i="3"/>
  <c r="F58" i="3" s="1"/>
  <c r="J16" i="3"/>
  <c r="J14" i="3"/>
  <c r="J56" i="3"/>
  <c r="E7" i="3"/>
  <c r="E78" i="3"/>
  <c r="J37" i="2"/>
  <c r="J36" i="2"/>
  <c r="AY56" i="1" s="1"/>
  <c r="J35" i="2"/>
  <c r="AX56" i="1" s="1"/>
  <c r="BI493" i="2"/>
  <c r="BH493" i="2"/>
  <c r="BG493" i="2"/>
  <c r="BF493" i="2"/>
  <c r="T493" i="2"/>
  <c r="T492" i="2" s="1"/>
  <c r="T491" i="2" s="1"/>
  <c r="R493" i="2"/>
  <c r="R492" i="2"/>
  <c r="R491" i="2" s="1"/>
  <c r="P493" i="2"/>
  <c r="P492" i="2" s="1"/>
  <c r="P491" i="2" s="1"/>
  <c r="BI489" i="2"/>
  <c r="BH489" i="2"/>
  <c r="BG489" i="2"/>
  <c r="BF489" i="2"/>
  <c r="T489" i="2"/>
  <c r="T488" i="2"/>
  <c r="R489" i="2"/>
  <c r="R488" i="2"/>
  <c r="P489" i="2"/>
  <c r="P488" i="2"/>
  <c r="BI485" i="2"/>
  <c r="BH485" i="2"/>
  <c r="BG485" i="2"/>
  <c r="BF485" i="2"/>
  <c r="T485" i="2"/>
  <c r="R485" i="2"/>
  <c r="P485" i="2"/>
  <c r="BI479" i="2"/>
  <c r="BH479" i="2"/>
  <c r="BG479" i="2"/>
  <c r="BF479" i="2"/>
  <c r="T479" i="2"/>
  <c r="R479" i="2"/>
  <c r="P479" i="2"/>
  <c r="BI474" i="2"/>
  <c r="BH474" i="2"/>
  <c r="BG474" i="2"/>
  <c r="BF474" i="2"/>
  <c r="T474" i="2"/>
  <c r="R474" i="2"/>
  <c r="P474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48" i="2"/>
  <c r="BH448" i="2"/>
  <c r="BG448" i="2"/>
  <c r="BF448" i="2"/>
  <c r="T448" i="2"/>
  <c r="R448" i="2"/>
  <c r="P448" i="2"/>
  <c r="BI442" i="2"/>
  <c r="BH442" i="2"/>
  <c r="BG442" i="2"/>
  <c r="BF442" i="2"/>
  <c r="T442" i="2"/>
  <c r="R442" i="2"/>
  <c r="P442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28" i="2"/>
  <c r="BH428" i="2"/>
  <c r="BG428" i="2"/>
  <c r="BF428" i="2"/>
  <c r="T428" i="2"/>
  <c r="R428" i="2"/>
  <c r="P428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64" i="2"/>
  <c r="BH364" i="2"/>
  <c r="BG364" i="2"/>
  <c r="BF364" i="2"/>
  <c r="T364" i="2"/>
  <c r="R364" i="2"/>
  <c r="P364" i="2"/>
  <c r="BI360" i="2"/>
  <c r="BH360" i="2"/>
  <c r="BG360" i="2"/>
  <c r="BF360" i="2"/>
  <c r="T360" i="2"/>
  <c r="R360" i="2"/>
  <c r="P360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299" i="2"/>
  <c r="BH299" i="2"/>
  <c r="BG299" i="2"/>
  <c r="BF299" i="2"/>
  <c r="T299" i="2"/>
  <c r="R299" i="2"/>
  <c r="P299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1" i="2"/>
  <c r="BH241" i="2"/>
  <c r="BG241" i="2"/>
  <c r="BF241" i="2"/>
  <c r="T241" i="2"/>
  <c r="R241" i="2"/>
  <c r="P241" i="2"/>
  <c r="BI234" i="2"/>
  <c r="BH234" i="2"/>
  <c r="BG234" i="2"/>
  <c r="BF234" i="2"/>
  <c r="T234" i="2"/>
  <c r="R234" i="2"/>
  <c r="P234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F83" i="2"/>
  <c r="E81" i="2"/>
  <c r="F52" i="2"/>
  <c r="E50" i="2"/>
  <c r="J24" i="2"/>
  <c r="E24" i="2"/>
  <c r="J55" i="2" s="1"/>
  <c r="J23" i="2"/>
  <c r="J21" i="2"/>
  <c r="E21" i="2"/>
  <c r="J54" i="2" s="1"/>
  <c r="J20" i="2"/>
  <c r="J18" i="2"/>
  <c r="E18" i="2"/>
  <c r="F55" i="2" s="1"/>
  <c r="J17" i="2"/>
  <c r="J15" i="2"/>
  <c r="E15" i="2"/>
  <c r="F85" i="2" s="1"/>
  <c r="J14" i="2"/>
  <c r="J12" i="2"/>
  <c r="J83" i="2"/>
  <c r="E7" i="2"/>
  <c r="E48" i="2"/>
  <c r="L50" i="1"/>
  <c r="AM50" i="1"/>
  <c r="AM49" i="1"/>
  <c r="L49" i="1"/>
  <c r="AM47" i="1"/>
  <c r="L47" i="1"/>
  <c r="L45" i="1"/>
  <c r="L44" i="1"/>
  <c r="BK351" i="2"/>
  <c r="BK318" i="2"/>
  <c r="J268" i="2"/>
  <c r="J182" i="2"/>
  <c r="BK437" i="2"/>
  <c r="BK262" i="2"/>
  <c r="J160" i="2"/>
  <c r="J397" i="2"/>
  <c r="J152" i="2"/>
  <c r="J108" i="3"/>
  <c r="BK330" i="2"/>
  <c r="J253" i="2"/>
  <c r="BK282" i="2"/>
  <c r="J135" i="2"/>
  <c r="J131" i="3"/>
  <c r="BK256" i="2"/>
  <c r="BK410" i="2"/>
  <c r="J111" i="2"/>
  <c r="BK135" i="2"/>
  <c r="J201" i="2"/>
  <c r="J349" i="2"/>
  <c r="BK176" i="2"/>
  <c r="J323" i="2"/>
  <c r="BK160" i="2"/>
  <c r="BK259" i="2"/>
  <c r="BK92" i="4"/>
  <c r="J282" i="2"/>
  <c r="J454" i="2"/>
  <c r="J360" i="2"/>
  <c r="BK204" i="2"/>
  <c r="BK145" i="2"/>
  <c r="J322" i="2"/>
  <c r="J364" i="2"/>
  <c r="BK345" i="2"/>
  <c r="BK329" i="2"/>
  <c r="J345" i="2"/>
  <c r="BK108" i="3"/>
  <c r="BK272" i="2"/>
  <c r="J373" i="2"/>
  <c r="BK341" i="2"/>
  <c r="J354" i="2"/>
  <c r="J104" i="4"/>
  <c r="BK333" i="2"/>
  <c r="BK467" i="2"/>
  <c r="J142" i="2"/>
  <c r="J423" i="2"/>
  <c r="J135" i="3"/>
  <c r="BK373" i="2"/>
  <c r="BK423" i="2"/>
  <c r="J437" i="2"/>
  <c r="BK433" i="2"/>
  <c r="BK320" i="2"/>
  <c r="BK88" i="4"/>
  <c r="J341" i="2"/>
  <c r="J351" i="2"/>
  <c r="BK226" i="2"/>
  <c r="J457" i="2"/>
  <c r="J413" i="2"/>
  <c r="J326" i="2"/>
  <c r="BK428" i="2"/>
  <c r="J381" i="2"/>
  <c r="BK199" i="2"/>
  <c r="J405" i="2"/>
  <c r="BK337" i="2"/>
  <c r="BK387" i="2"/>
  <c r="BK380" i="2"/>
  <c r="J226" i="2"/>
  <c r="BK479" i="2"/>
  <c r="J222" i="2"/>
  <c r="BK448" i="2"/>
  <c r="J342" i="2"/>
  <c r="BK162" i="2"/>
  <c r="J193" i="2"/>
  <c r="BK138" i="2"/>
  <c r="J479" i="2"/>
  <c r="AS55" i="1"/>
  <c r="BK389" i="2"/>
  <c r="BK268" i="2"/>
  <c r="J493" i="2"/>
  <c r="J104" i="3"/>
  <c r="J162" i="2"/>
  <c r="J145" i="2"/>
  <c r="BK218" i="2"/>
  <c r="J311" i="2"/>
  <c r="BK104" i="3"/>
  <c r="BK360" i="2"/>
  <c r="J172" i="2"/>
  <c r="J293" i="2"/>
  <c r="BK319" i="2"/>
  <c r="BK123" i="2"/>
  <c r="BK222" i="2"/>
  <c r="J274" i="2"/>
  <c r="J169" i="2"/>
  <c r="BK234" i="2"/>
  <c r="BK413" i="2"/>
  <c r="BK100" i="3"/>
  <c r="BK120" i="2"/>
  <c r="BK213" i="2"/>
  <c r="J116" i="2"/>
  <c r="J103" i="2"/>
  <c r="J112" i="3"/>
  <c r="BK381" i="2"/>
  <c r="BK92" i="2"/>
  <c r="BK250" i="2"/>
  <c r="BK191" i="2"/>
  <c r="BK112" i="3"/>
  <c r="BK152" i="2"/>
  <c r="J241" i="2"/>
  <c r="BK338" i="2"/>
  <c r="BK265" i="2"/>
  <c r="BK342" i="2"/>
  <c r="BK184" i="2"/>
  <c r="J120" i="2"/>
  <c r="J334" i="2"/>
  <c r="J410" i="2"/>
  <c r="J100" i="3"/>
  <c r="BK364" i="2"/>
  <c r="J408" i="2"/>
  <c r="BK405" i="2"/>
  <c r="J485" i="2"/>
  <c r="BK131" i="3"/>
  <c r="J176" i="2"/>
  <c r="J259" i="2"/>
  <c r="J416" i="2"/>
  <c r="J464" i="2"/>
  <c r="J299" i="2"/>
  <c r="BK104" i="4"/>
  <c r="BK395" i="2"/>
  <c r="J307" i="2"/>
  <c r="BK103" i="2"/>
  <c r="J338" i="2"/>
  <c r="BK100" i="4"/>
  <c r="BK346" i="2"/>
  <c r="BK372" i="2"/>
  <c r="J320" i="2"/>
  <c r="BK485" i="2"/>
  <c r="BK128" i="3"/>
  <c r="BK189" i="2"/>
  <c r="BK111" i="2"/>
  <c r="J380" i="2"/>
  <c r="J138" i="2"/>
  <c r="J128" i="3"/>
  <c r="BK464" i="2"/>
  <c r="J419" i="2"/>
  <c r="BK182" i="2"/>
  <c r="J387" i="2"/>
  <c r="BK408" i="2"/>
  <c r="J279" i="2"/>
  <c r="BK419" i="2"/>
  <c r="BK116" i="2"/>
  <c r="BK193" i="2"/>
  <c r="J428" i="2"/>
  <c r="BK350" i="2"/>
  <c r="BK326" i="2"/>
  <c r="BK128" i="2"/>
  <c r="BK397" i="2"/>
  <c r="BK135" i="3"/>
  <c r="BK279" i="2"/>
  <c r="BK457" i="2"/>
  <c r="J346" i="2"/>
  <c r="BK493" i="2"/>
  <c r="J115" i="3"/>
  <c r="J448" i="2"/>
  <c r="J191" i="2"/>
  <c r="J92" i="2"/>
  <c r="J218" i="2"/>
  <c r="J95" i="2"/>
  <c r="J333" i="2"/>
  <c r="BK106" i="2"/>
  <c r="BK454" i="2"/>
  <c r="J216" i="2"/>
  <c r="BK307" i="2"/>
  <c r="J96" i="4"/>
  <c r="J290" i="2"/>
  <c r="BK216" i="2"/>
  <c r="J330" i="2"/>
  <c r="J106" i="2"/>
  <c r="BK241" i="2"/>
  <c r="BK274" i="2"/>
  <c r="J128" i="2"/>
  <c r="J442" i="2"/>
  <c r="J489" i="2"/>
  <c r="J234" i="2"/>
  <c r="BK402" i="2"/>
  <c r="J285" i="2"/>
  <c r="J204" i="2"/>
  <c r="J329" i="2"/>
  <c r="J92" i="4"/>
  <c r="J199" i="2"/>
  <c r="J155" i="2"/>
  <c r="J213" i="2"/>
  <c r="J256" i="2"/>
  <c r="J474" i="2"/>
  <c r="BK196" i="2"/>
  <c r="J265" i="2"/>
  <c r="J316" i="2"/>
  <c r="J402" i="2"/>
  <c r="BK124" i="3"/>
  <c r="BK253" i="2"/>
  <c r="J395" i="2"/>
  <c r="BK299" i="2"/>
  <c r="BK142" i="2"/>
  <c r="BK115" i="3"/>
  <c r="BK208" i="2"/>
  <c r="BK290" i="2"/>
  <c r="J319" i="2"/>
  <c r="BK155" i="2"/>
  <c r="J372" i="2"/>
  <c r="J119" i="3"/>
  <c r="BK354" i="2"/>
  <c r="J433" i="2"/>
  <c r="BK293" i="2"/>
  <c r="BK416" i="2"/>
  <c r="BK93" i="3"/>
  <c r="J350" i="2"/>
  <c r="BK316" i="2"/>
  <c r="J262" i="2"/>
  <c r="J208" i="2"/>
  <c r="J123" i="2"/>
  <c r="J318" i="2"/>
  <c r="BK323" i="2"/>
  <c r="J272" i="2"/>
  <c r="J250" i="2"/>
  <c r="BK96" i="4"/>
  <c r="BK311" i="2"/>
  <c r="BK334" i="2"/>
  <c r="J337" i="2"/>
  <c r="BK169" i="2"/>
  <c r="BK172" i="2"/>
  <c r="BK442" i="2"/>
  <c r="BK322" i="2"/>
  <c r="J467" i="2"/>
  <c r="J189" i="2"/>
  <c r="J93" i="3"/>
  <c r="BK305" i="2"/>
  <c r="BK95" i="2"/>
  <c r="BK349" i="2"/>
  <c r="BK489" i="2"/>
  <c r="BK119" i="3"/>
  <c r="J389" i="2"/>
  <c r="J196" i="2"/>
  <c r="BK474" i="2"/>
  <c r="J124" i="3"/>
  <c r="J88" i="4"/>
  <c r="J305" i="2"/>
  <c r="J184" i="2"/>
  <c r="BK201" i="2"/>
  <c r="BK285" i="2"/>
  <c r="J100" i="4"/>
  <c r="P86" i="4" l="1"/>
  <c r="P85" i="4" s="1"/>
  <c r="AU58" i="1" s="1"/>
  <c r="BK207" i="2"/>
  <c r="J207" i="2"/>
  <c r="J62" i="2" s="1"/>
  <c r="R207" i="2"/>
  <c r="P310" i="2"/>
  <c r="P436" i="2"/>
  <c r="T92" i="3"/>
  <c r="R127" i="3"/>
  <c r="BK217" i="2"/>
  <c r="J217" i="2" s="1"/>
  <c r="J63" i="2" s="1"/>
  <c r="T310" i="2"/>
  <c r="R436" i="2"/>
  <c r="P127" i="3"/>
  <c r="BK91" i="2"/>
  <c r="J91" i="2" s="1"/>
  <c r="J61" i="2" s="1"/>
  <c r="R217" i="2"/>
  <c r="R359" i="2"/>
  <c r="T127" i="3"/>
  <c r="T91" i="2"/>
  <c r="T207" i="2"/>
  <c r="BK359" i="2"/>
  <c r="J359" i="2" s="1"/>
  <c r="J65" i="2" s="1"/>
  <c r="BK436" i="2"/>
  <c r="J436" i="2"/>
  <c r="J66" i="2" s="1"/>
  <c r="BK92" i="3"/>
  <c r="J92" i="3" s="1"/>
  <c r="J65" i="3" s="1"/>
  <c r="R91" i="2"/>
  <c r="P207" i="2"/>
  <c r="BK310" i="2"/>
  <c r="J310" i="2"/>
  <c r="J64" i="2" s="1"/>
  <c r="T359" i="2"/>
  <c r="R92" i="3"/>
  <c r="R91" i="3"/>
  <c r="R90" i="3" s="1"/>
  <c r="P217" i="2"/>
  <c r="R310" i="2"/>
  <c r="T436" i="2"/>
  <c r="BK127" i="3"/>
  <c r="J127" i="3"/>
  <c r="J67" i="3" s="1"/>
  <c r="P91" i="2"/>
  <c r="T217" i="2"/>
  <c r="P359" i="2"/>
  <c r="P92" i="3"/>
  <c r="P91" i="3"/>
  <c r="P90" i="3" s="1"/>
  <c r="AU57" i="1" s="1"/>
  <c r="BK492" i="2"/>
  <c r="J492" i="2"/>
  <c r="J69" i="2" s="1"/>
  <c r="BK123" i="3"/>
  <c r="J123" i="3" s="1"/>
  <c r="J66" i="3" s="1"/>
  <c r="BK91" i="4"/>
  <c r="J91" i="4"/>
  <c r="J62" i="4" s="1"/>
  <c r="BK99" i="4"/>
  <c r="J99" i="4" s="1"/>
  <c r="J64" i="4" s="1"/>
  <c r="BK87" i="4"/>
  <c r="J87" i="4"/>
  <c r="J61" i="4" s="1"/>
  <c r="BK488" i="2"/>
  <c r="J488" i="2" s="1"/>
  <c r="J67" i="2" s="1"/>
  <c r="BK134" i="3"/>
  <c r="J134" i="3"/>
  <c r="J68" i="3" s="1"/>
  <c r="BK95" i="4"/>
  <c r="J95" i="4" s="1"/>
  <c r="J63" i="4" s="1"/>
  <c r="BK103" i="4"/>
  <c r="J103" i="4"/>
  <c r="J65" i="4" s="1"/>
  <c r="BK91" i="3"/>
  <c r="BK90" i="3" s="1"/>
  <c r="J90" i="3" s="1"/>
  <c r="J32" i="3" s="1"/>
  <c r="F54" i="4"/>
  <c r="J55" i="4"/>
  <c r="J81" i="4"/>
  <c r="F82" i="4"/>
  <c r="BE104" i="4"/>
  <c r="J52" i="4"/>
  <c r="BE92" i="4"/>
  <c r="BE96" i="4"/>
  <c r="E75" i="4"/>
  <c r="BE88" i="4"/>
  <c r="BE100" i="4"/>
  <c r="BK491" i="2"/>
  <c r="J491" i="2" s="1"/>
  <c r="J68" i="2" s="1"/>
  <c r="BK90" i="2"/>
  <c r="BK89" i="2" s="1"/>
  <c r="J89" i="2" s="1"/>
  <c r="J30" i="2" s="1"/>
  <c r="E50" i="3"/>
  <c r="BE93" i="3"/>
  <c r="BE100" i="3"/>
  <c r="BE112" i="3"/>
  <c r="J59" i="3"/>
  <c r="F87" i="3"/>
  <c r="BE115" i="3"/>
  <c r="BE135" i="3"/>
  <c r="J84" i="3"/>
  <c r="F86" i="3"/>
  <c r="BE119" i="3"/>
  <c r="BE124" i="3"/>
  <c r="BE128" i="3"/>
  <c r="BE131" i="3"/>
  <c r="J58" i="3"/>
  <c r="BE104" i="3"/>
  <c r="BE108" i="3"/>
  <c r="J52" i="2"/>
  <c r="F86" i="2"/>
  <c r="BE103" i="2"/>
  <c r="BE106" i="2"/>
  <c r="BE152" i="2"/>
  <c r="BE182" i="2"/>
  <c r="BE189" i="2"/>
  <c r="BE272" i="2"/>
  <c r="BE274" i="2"/>
  <c r="BE279" i="2"/>
  <c r="BE322" i="2"/>
  <c r="BE334" i="2"/>
  <c r="BE373" i="2"/>
  <c r="BE380" i="2"/>
  <c r="BE405" i="2"/>
  <c r="BE423" i="2"/>
  <c r="BE442" i="2"/>
  <c r="BE485" i="2"/>
  <c r="BE489" i="2"/>
  <c r="BE493" i="2"/>
  <c r="BE92" i="2"/>
  <c r="BE111" i="2"/>
  <c r="BE116" i="2"/>
  <c r="BE155" i="2"/>
  <c r="BE160" i="2"/>
  <c r="BE234" i="2"/>
  <c r="BE250" i="2"/>
  <c r="BE253" i="2"/>
  <c r="BE290" i="2"/>
  <c r="BE305" i="2"/>
  <c r="BE323" i="2"/>
  <c r="BE345" i="2"/>
  <c r="BE346" i="2"/>
  <c r="BE360" i="2"/>
  <c r="BE389" i="2"/>
  <c r="BE408" i="2"/>
  <c r="BE437" i="2"/>
  <c r="BE448" i="2"/>
  <c r="E79" i="2"/>
  <c r="J86" i="2"/>
  <c r="BE162" i="2"/>
  <c r="BE184" i="2"/>
  <c r="BE218" i="2"/>
  <c r="BE372" i="2"/>
  <c r="BE387" i="2"/>
  <c r="BE454" i="2"/>
  <c r="BE95" i="2"/>
  <c r="BE120" i="2"/>
  <c r="BE176" i="2"/>
  <c r="BE193" i="2"/>
  <c r="BE201" i="2"/>
  <c r="BE204" i="2"/>
  <c r="BE213" i="2"/>
  <c r="BE226" i="2"/>
  <c r="BE259" i="2"/>
  <c r="BE262" i="2"/>
  <c r="BE282" i="2"/>
  <c r="BE285" i="2"/>
  <c r="BE316" i="2"/>
  <c r="BE320" i="2"/>
  <c r="BE333" i="2"/>
  <c r="BE350" i="2"/>
  <c r="BE354" i="2"/>
  <c r="BE364" i="2"/>
  <c r="BE395" i="2"/>
  <c r="BE457" i="2"/>
  <c r="BE464" i="2"/>
  <c r="BE123" i="2"/>
  <c r="BE128" i="2"/>
  <c r="BE142" i="2"/>
  <c r="BE145" i="2"/>
  <c r="BE172" i="2"/>
  <c r="BE191" i="2"/>
  <c r="BE293" i="2"/>
  <c r="BE311" i="2"/>
  <c r="BE330" i="2"/>
  <c r="BE337" i="2"/>
  <c r="BE397" i="2"/>
  <c r="BE410" i="2"/>
  <c r="F54" i="2"/>
  <c r="J85" i="2"/>
  <c r="BE196" i="2"/>
  <c r="BE199" i="2"/>
  <c r="BE222" i="2"/>
  <c r="BE341" i="2"/>
  <c r="BE351" i="2"/>
  <c r="BE416" i="2"/>
  <c r="BE433" i="2"/>
  <c r="BE474" i="2"/>
  <c r="BE135" i="2"/>
  <c r="BE208" i="2"/>
  <c r="BE241" i="2"/>
  <c r="BE256" i="2"/>
  <c r="BE265" i="2"/>
  <c r="BE268" i="2"/>
  <c r="BE299" i="2"/>
  <c r="BE318" i="2"/>
  <c r="BE326" i="2"/>
  <c r="BE342" i="2"/>
  <c r="BE349" i="2"/>
  <c r="BE381" i="2"/>
  <c r="BE402" i="2"/>
  <c r="BE413" i="2"/>
  <c r="BE428" i="2"/>
  <c r="BE467" i="2"/>
  <c r="BE479" i="2"/>
  <c r="BE138" i="2"/>
  <c r="BE169" i="2"/>
  <c r="BE216" i="2"/>
  <c r="BE307" i="2"/>
  <c r="BE319" i="2"/>
  <c r="BE329" i="2"/>
  <c r="BE338" i="2"/>
  <c r="BE419" i="2"/>
  <c r="F35" i="2"/>
  <c r="BB56" i="1" s="1"/>
  <c r="F39" i="3"/>
  <c r="BD57" i="1" s="1"/>
  <c r="AS54" i="1"/>
  <c r="F38" i="3"/>
  <c r="BC57" i="1" s="1"/>
  <c r="F37" i="4"/>
  <c r="BD58" i="1" s="1"/>
  <c r="F37" i="3"/>
  <c r="BB57" i="1" s="1"/>
  <c r="F36" i="4"/>
  <c r="BC58" i="1" s="1"/>
  <c r="F36" i="3"/>
  <c r="BA57" i="1" s="1"/>
  <c r="J34" i="4"/>
  <c r="AW58" i="1" s="1"/>
  <c r="F36" i="2"/>
  <c r="BC56" i="1" s="1"/>
  <c r="F37" i="2"/>
  <c r="BD56" i="1" s="1"/>
  <c r="J36" i="3"/>
  <c r="AW57" i="1" s="1"/>
  <c r="F35" i="4"/>
  <c r="BB58" i="1" s="1"/>
  <c r="F34" i="4"/>
  <c r="BA58" i="1"/>
  <c r="F34" i="2"/>
  <c r="BA56" i="1" s="1"/>
  <c r="J34" i="2"/>
  <c r="AW56" i="1" s="1"/>
  <c r="T90" i="2" l="1"/>
  <c r="T89" i="2" s="1"/>
  <c r="P90" i="2"/>
  <c r="P89" i="2" s="1"/>
  <c r="AU56" i="1" s="1"/>
  <c r="AU55" i="1" s="1"/>
  <c r="AU54" i="1" s="1"/>
  <c r="R90" i="2"/>
  <c r="R89" i="2"/>
  <c r="T91" i="3"/>
  <c r="T90" i="3"/>
  <c r="BK86" i="4"/>
  <c r="J86" i="4" s="1"/>
  <c r="J60" i="4" s="1"/>
  <c r="AG57" i="1"/>
  <c r="J63" i="3"/>
  <c r="J91" i="3"/>
  <c r="J64" i="3" s="1"/>
  <c r="AG56" i="1"/>
  <c r="AG55" i="1" s="1"/>
  <c r="J90" i="2"/>
  <c r="J60" i="2" s="1"/>
  <c r="J59" i="2"/>
  <c r="BA55" i="1"/>
  <c r="AW55" i="1" s="1"/>
  <c r="F33" i="4"/>
  <c r="AZ58" i="1" s="1"/>
  <c r="J35" i="3"/>
  <c r="AV57" i="1" s="1"/>
  <c r="AT57" i="1" s="1"/>
  <c r="AN57" i="1" s="1"/>
  <c r="BB55" i="1"/>
  <c r="BD55" i="1"/>
  <c r="BC55" i="1"/>
  <c r="AY55" i="1" s="1"/>
  <c r="F33" i="2"/>
  <c r="AZ56" i="1" s="1"/>
  <c r="J33" i="2"/>
  <c r="AV56" i="1" s="1"/>
  <c r="AT56" i="1" s="1"/>
  <c r="F35" i="3"/>
  <c r="AZ57" i="1" s="1"/>
  <c r="J33" i="4"/>
  <c r="AV58" i="1" s="1"/>
  <c r="AT58" i="1" s="1"/>
  <c r="AN56" i="1" l="1"/>
  <c r="BK85" i="4"/>
  <c r="J85" i="4" s="1"/>
  <c r="J59" i="4" s="1"/>
  <c r="J41" i="3"/>
  <c r="J39" i="2"/>
  <c r="BD54" i="1"/>
  <c r="W33" i="1" s="1"/>
  <c r="BC54" i="1"/>
  <c r="AY54" i="1" s="1"/>
  <c r="AX55" i="1"/>
  <c r="BB54" i="1"/>
  <c r="AX54" i="1" s="1"/>
  <c r="BA54" i="1"/>
  <c r="W30" i="1" s="1"/>
  <c r="AZ55" i="1"/>
  <c r="AZ54" i="1" l="1"/>
  <c r="W29" i="1" s="1"/>
  <c r="W31" i="1"/>
  <c r="J30" i="4"/>
  <c r="AG58" i="1" s="1"/>
  <c r="AV55" i="1"/>
  <c r="AT55" i="1" s="1"/>
  <c r="AN55" i="1" s="1"/>
  <c r="W32" i="1"/>
  <c r="AW54" i="1"/>
  <c r="AK30" i="1" s="1"/>
  <c r="J39" i="4" l="1"/>
  <c r="AN58" i="1"/>
  <c r="AV54" i="1"/>
  <c r="AK29" i="1" s="1"/>
  <c r="AG54" i="1"/>
  <c r="AK26" i="1" s="1"/>
  <c r="AK35" i="1" l="1"/>
  <c r="AT54" i="1"/>
  <c r="AN54" i="1" s="1"/>
</calcChain>
</file>

<file path=xl/sharedStrings.xml><?xml version="1.0" encoding="utf-8"?>
<sst xmlns="http://schemas.openxmlformats.org/spreadsheetml/2006/main" count="5511" uniqueCount="1110">
  <si>
    <t>Export Komplet</t>
  </si>
  <si>
    <t>VZ</t>
  </si>
  <si>
    <t>2.0</t>
  </si>
  <si>
    <t>ZAMOK</t>
  </si>
  <si>
    <t>False</t>
  </si>
  <si>
    <t>{b0fa36b2-c831-4b38-9f9d-27ef4c536e91}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</si>
  <si>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</si>
  <si>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</si>
  <si>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</si>
  <si>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</si>
  <si>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</si>
  <si>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</si>
  <si>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</si>
  <si>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</si>
  <si>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240610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</si>
  <si>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</si>
  <si>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</si>
  <si>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pozemní komunikace v okolí BD Palackého 1256</t>
  </si>
  <si>
    <t>KSO:</t>
  </si>
  <si>
    <t/>
  </si>
  <si>
    <t>CC-CZ:</t>
  </si>
  <si>
    <t>Místo:</t>
  </si>
  <si>
    <t>Český Brod</t>
  </si>
  <si>
    <t>Datum:</t>
  </si>
  <si>
    <t>3. 7. 2024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</si>
  <si>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</si>
  <si>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</si>
  <si>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</si>
  <si>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</si>
  <si>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</si>
  <si>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</si>
  <si>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</si>
  <si>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</si>
  <si>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</si>
  <si>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</si>
  <si>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</si>
  <si>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</si>
  <si>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</si>
  <si>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</si>
  <si>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</si>
  <si>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</si>
  <si>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</si>
  <si>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</si>
  <si>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</si>
  <si>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</si>
  <si>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</si>
  <si>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</si>
  <si>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</si>
  <si>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</si>
  <si>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</si>
  <si>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</si>
  <si>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</si>
  <si>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</si>
  <si>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</si>
  <si>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</si>
  <si>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</si>
  <si>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</si>
  <si>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</si>
  <si>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</si>
  <si>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</si>
  <si>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</si>
  <si>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</si>
  <si>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</si>
  <si>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</si>
  <si>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</si>
  <si>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</si>
  <si>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</si>
  <si>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</si>
  <si>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</si>
  <si>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</si>
  <si>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</si>
  <si>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</si>
  <si>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</si>
  <si>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</si>
  <si>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</si>
  <si>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Komunikace</t>
  </si>
  <si>
    <t>STA</t>
  </si>
  <si>
    <t>1</t>
  </si>
  <si>
    <t>{08ad474a-9baa-4bba-b646-4e91ed5f730f}</t>
  </si>
  <si>
    <t>2</t>
  </si>
  <si>
    <t>/</t>
  </si>
  <si>
    <t>Soupis</t>
  </si>
  <si>
    <t>###NOINSERT###</t>
  </si>
  <si>
    <t>S</t>
  </si>
  <si>
    <t>Sanace zemní pláně</t>
  </si>
  <si>
    <t>{7dc60bdd-11c3-4402-9092-2ee06ef4a048}</t>
  </si>
  <si>
    <t>V</t>
  </si>
  <si>
    <t>VON</t>
  </si>
  <si>
    <t>{31392912-2e52-4f0d-9d94-334e2ebbe1c8}</t>
  </si>
  <si>
    <t>S_A</t>
  </si>
  <si>
    <t>Plocha skladby A</t>
  </si>
  <si>
    <t>m2</t>
  </si>
  <si>
    <t>265,4</t>
  </si>
  <si>
    <t>S_B1</t>
  </si>
  <si>
    <t>Plocha skladby B (betonová dlažba)</t>
  </si>
  <si>
    <t>62,3</t>
  </si>
  <si>
    <t>KRYCÍ LIST SOUPISU PRACÍ</t>
  </si>
  <si>
    <t>S_B2</t>
  </si>
  <si>
    <t>Plocha skladby B (distanční dlažba)</t>
  </si>
  <si>
    <t>111,6</t>
  </si>
  <si>
    <t>S_C</t>
  </si>
  <si>
    <t>Plocha skladby C</t>
  </si>
  <si>
    <t>106,1</t>
  </si>
  <si>
    <t>S_D</t>
  </si>
  <si>
    <t>Plocha skladby D</t>
  </si>
  <si>
    <t>15,55</t>
  </si>
  <si>
    <t>Objekt:</t>
  </si>
  <si>
    <t>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</si>
  <si>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</si>
  <si>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</si>
  <si>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</si>
  <si>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</si>
  <si>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</si>
  <si>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</si>
  <si>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</si>
  <si>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</si>
  <si>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</si>
  <si>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</si>
  <si>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</si>
  <si>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</si>
  <si>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</si>
  <si>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</si>
  <si>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</si>
  <si>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</si>
  <si>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</si>
  <si>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</si>
  <si>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</si>
  <si>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</si>
  <si>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</si>
  <si>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</si>
  <si>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</si>
  <si>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</si>
  <si>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</si>
  <si>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</si>
  <si>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</si>
  <si>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</si>
  <si>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</si>
  <si>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</si>
  <si>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</si>
  <si>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</si>
  <si>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</si>
  <si>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</si>
  <si>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CS ÚRS 2024 02</t>
  </si>
  <si>
    <t>4</t>
  </si>
  <si>
    <t>1323332644</t>
  </si>
  <si>
    <t>Online PSC</t>
  </si>
  <si>
    <t>https://podminky.urs.cz/item/CS_URS_2024_02/111211101</t>
  </si>
  <si>
    <t>VV</t>
  </si>
  <si>
    <t>"Odstranění zeleně pro výstavbu vozovky" 31,5+17,5</t>
  </si>
  <si>
    <t>113106242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</si>
  <si>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zalitými cementovou maltou</t>
  </si>
  <si>
    <t>-240407683</t>
  </si>
  <si>
    <t>https://podminky.urs.cz/item/CS_URS_2024_02/113106242</t>
  </si>
  <si>
    <t>P</t>
  </si>
  <si>
    <t>Poznámka k položce:_x000D_
Nepoškozené panely (předpoklad: 50 %; poměr bude upraven podle skutečnosti) budou uloženy na místo určené investorem pro další použití - množství suti je upravené (počítá se pouze přesun, ne skládkovné)</t>
  </si>
  <si>
    <t xml:space="preserve">"Stávající panelová plocha" </t>
  </si>
  <si>
    <t>"V místě vozovky a stání" 131,4+19,6+57,4</t>
  </si>
  <si>
    <t>"V místě chodníku" 19,5</t>
  </si>
  <si>
    <t>"V místě nové zeleně" 27,1+1,5*2,0</t>
  </si>
  <si>
    <t>Součet</t>
  </si>
  <si>
    <t>3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</si>
  <si>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</si>
  <si>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</si>
  <si>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-1832830785</t>
  </si>
  <si>
    <t>https://podminky.urs.cz/item/CS_URS_2024_02/113107162</t>
  </si>
  <si>
    <t>"Odstranění zeleně a štěrku - 50 % štěrk" 311,5*0,5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</si>
  <si>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</si>
  <si>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</si>
  <si>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1117790184</t>
  </si>
  <si>
    <t>https://podminky.urs.cz/item/CS_URS_2024_02/113107322</t>
  </si>
  <si>
    <t>"Stávající asfaltová plocha" 8,0</t>
  </si>
  <si>
    <t>"Oprava kolem obrub" (22,5+29,9+9,8)*0,25</t>
  </si>
  <si>
    <t>5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</si>
  <si>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</si>
  <si>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</si>
  <si>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859949571</t>
  </si>
  <si>
    <t>https://podminky.urs.cz/item/CS_URS_2024_02/113107342</t>
  </si>
  <si>
    <t>6</t>
  </si>
  <si>
    <t>113154112</t>
  </si>
  <si>
    <t>Frézování živičného podkladu nebo krytu s naložením na dopravní prostředek plochy do 500 m2 bez překážek v trase pruhu šířky do 0,5 m, tloušťky vrstvy 40 mm</t>
  </si>
  <si>
    <t>CS ÚRS 2024 01</t>
  </si>
  <si>
    <t>1471319708</t>
  </si>
  <si>
    <t>https://podminky.urs.cz/item/CS_URS_2024_01/113154112</t>
  </si>
  <si>
    <t>"Oprava kolem obrub"</t>
  </si>
  <si>
    <t>(22,5+29,9+9,8)*0,25</t>
  </si>
  <si>
    <t>7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</si>
  <si>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</si>
  <si>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</si>
  <si>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</si>
  <si>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421452512</t>
  </si>
  <si>
    <t>https://podminky.urs.cz/item/CS_URS_2024_02/113202111</t>
  </si>
  <si>
    <t>15,7+22,9+2,2+29,9</t>
  </si>
  <si>
    <t>8</t>
  </si>
  <si>
    <t>121151103</t>
  </si>
  <si>
    <t>Sejmutí ornice strojně při souvislé ploše do 100 m2, tl. vrstvy do 200 mm</t>
  </si>
  <si>
    <t>-1304792023</t>
  </si>
  <si>
    <t>https://podminky.urs.cz/item/CS_URS_2024_02/121151103</t>
  </si>
  <si>
    <t>"Odstranění zeleně a štěrku - 50 % zeleň" 311,5*0,5</t>
  </si>
  <si>
    <t>"Vegetační úpravy" 105,9+17,5</t>
  </si>
  <si>
    <t>9</t>
  </si>
  <si>
    <t>122251102</t>
  </si>
  <si>
    <t>Odkopávky a prokopávky nezapažené strojně v hornině třídy těžitelnosti I skupiny 3 přes 20 do 50 m3</t>
  </si>
  <si>
    <t>m3</t>
  </si>
  <si>
    <t>-1608384083</t>
  </si>
  <si>
    <t>https://podminky.urs.cz/item/CS_URS_2024_02/122251102</t>
  </si>
  <si>
    <t>"Pro vozovku a stání"</t>
  </si>
  <si>
    <t>"Stávající panelová plocha" 208,4*0,1</t>
  </si>
  <si>
    <t>"Odstranění zeleně a štěrku" 238,2*0,2</t>
  </si>
  <si>
    <t>68,48*0,5 'Přepočtené koeficientem množství</t>
  </si>
  <si>
    <t>10</t>
  </si>
  <si>
    <t>122351102</t>
  </si>
  <si>
    <t>Odkopávky a prokopávky nezapažené strojně v hornině třídy těžitelnosti II skupiny 4 přes 20 do 50 m3</t>
  </si>
  <si>
    <t>1251807031</t>
  </si>
  <si>
    <t>https://podminky.urs.cz/item/CS_URS_2024_02/122351102</t>
  </si>
  <si>
    <t>11</t>
  </si>
  <si>
    <t>131251100</t>
  </si>
  <si>
    <t>Hloubení nezapažených jam a zářezů strojně s urovnáním dna do předepsaného profilu a spádu v hornině třídy těžitelnosti I skupiny 3 do 20 m3</t>
  </si>
  <si>
    <t>1941033330</t>
  </si>
  <si>
    <t>https://podminky.urs.cz/item/CS_URS_2024_02/131251100</t>
  </si>
  <si>
    <t>"Uliční vpusť UV01, UV02" 1,0*1,0*(1,5-0,4)*2</t>
  </si>
  <si>
    <t>2,2*0,5 'Přepočtené koeficientem množství</t>
  </si>
  <si>
    <t>131351100</t>
  </si>
  <si>
    <t>Hloubení nezapažených jam a zářezů strojně s urovnáním dna do předepsaného profilu a spádu v hornině třídy těžitelnosti II skupiny 4 do 20 m3</t>
  </si>
  <si>
    <t>-367147535</t>
  </si>
  <si>
    <t>https://podminky.urs.cz/item/CS_URS_2024_02/131351100</t>
  </si>
  <si>
    <t>13</t>
  </si>
  <si>
    <t>132212121</t>
  </si>
  <si>
    <t>Hloubení zapažených rýh šířky do 800 mm ručně s urovnáním dna do předepsaného profilu a spádu v hornině třídy těžitelnosti I skupiny 3 soudržných</t>
  </si>
  <si>
    <t>-1387766353</t>
  </si>
  <si>
    <t>https://podminky.urs.cz/item/CS_URS_2024_02/132212121</t>
  </si>
  <si>
    <t>Poznámka k položce:_x000D_
Předpoklad: hloubka výkopu: 1,5 m (z toho 0,7 m bude provedeno v rámci výkopu pro komunikaci a sanace zemní pláně)</t>
  </si>
  <si>
    <t>"Uliční vpusť UV01 - napojení" 6,5*0,8*(2,0-0,4)</t>
  </si>
  <si>
    <t>"Uliční vpusť UV02 - napojení" 3,5*0,8*(2,0-0,4)</t>
  </si>
  <si>
    <t>12,8*0,5 'Přepočtené koeficientem množství</t>
  </si>
  <si>
    <t>14</t>
  </si>
  <si>
    <t>132312121</t>
  </si>
  <si>
    <t>Hloubení zapažených rýh šířky do 800 mm ručně s urovnáním dna do předepsaného profilu a spádu v hornině třídy těžitelnosti II skupiny 4 soudržných</t>
  </si>
  <si>
    <t>735930847</t>
  </si>
  <si>
    <t>https://podminky.urs.cz/item/CS_URS_2024_02/132312121</t>
  </si>
  <si>
    <t>15</t>
  </si>
  <si>
    <t>151101101</t>
  </si>
  <si>
    <t>Zřízení pažení a rozepření stěn rýh pro podzemní vedení příložné pro jakoukoliv mezerovitost, hloubky do 2 m</t>
  </si>
  <si>
    <t>-951619438</t>
  </si>
  <si>
    <t>https://podminky.urs.cz/item/CS_URS_2024_02/151101101</t>
  </si>
  <si>
    <t>"Uliční vpusť UV01 - napojení" 6,5*(2,0-0,4)*2</t>
  </si>
  <si>
    <t>"Uliční vpusť UV02 - napojení" 3,5*(2,0-0,4)*2</t>
  </si>
  <si>
    <t>16</t>
  </si>
  <si>
    <t>151101111</t>
  </si>
  <si>
    <t>Odstranění pažení a rozepření stěn rýh pro podzemní vedení s uložením materiálu na vzdálenost do 3 m od kraje výkopu příložné, hloubky do 2 m</t>
  </si>
  <si>
    <t>-116789402</t>
  </si>
  <si>
    <t>https://podminky.urs.cz/item/CS_URS_2024_02/151101111</t>
  </si>
  <si>
    <t>17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</si>
  <si>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</si>
  <si>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</si>
  <si>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605215478</t>
  </si>
  <si>
    <t>https://podminky.urs.cz/item/CS_URS_2024_02/162651112</t>
  </si>
  <si>
    <t>"Přebytečná zemina" 68,490+2,2+12,800</t>
  </si>
  <si>
    <t>"Odečet zásypů" 0 "(na zásypy nebude použitý výkopek, ale nakoupený materiál)"</t>
  </si>
  <si>
    <t>"Přebytečná ornice" 279,15*0,15-150,5*0,2</t>
  </si>
  <si>
    <t>95,263*0,5 'Přepočtené koeficientem množství</t>
  </si>
  <si>
    <t>18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</si>
  <si>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</si>
  <si>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</si>
  <si>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-1809345560</t>
  </si>
  <si>
    <t>https://podminky.urs.cz/item/CS_URS_2024_02/162651132</t>
  </si>
  <si>
    <t>83,49*0,5 'Přepočtené koeficientem množství</t>
  </si>
  <si>
    <t>19</t>
  </si>
  <si>
    <t>171201231</t>
  </si>
  <si>
    <t>Poplatek za uložení stavebního odpadu na recyklační skládce (skládkovné) zeminy a kamení zatříděného do Katalogu odpadů pod kódem 17 05 04</t>
  </si>
  <si>
    <t>t</t>
  </si>
  <si>
    <t>1052601814</t>
  </si>
  <si>
    <t>https://podminky.urs.cz/item/CS_URS_2024_02/171201231</t>
  </si>
  <si>
    <t>47,632+41,745</t>
  </si>
  <si>
    <t>89,377*1,8 'Přepočtené koeficientem množství</t>
  </si>
  <si>
    <t>20</t>
  </si>
  <si>
    <t>174111101</t>
  </si>
  <si>
    <t>Zásyp sypaninou z jakékoliv horniny ručně s uložením výkopku ve vrstvách se zhutněním jam, šachet, rýh nebo kolem objektů v těchto vykopávkách</t>
  </si>
  <si>
    <t>474237080</t>
  </si>
  <si>
    <t>https://podminky.urs.cz/item/CS_URS_2024_02/174111101</t>
  </si>
  <si>
    <t>"Uliční vpusť UV01, UV02" (1,0*1,0-Pi*(0,3)^2)*0,8*2</t>
  </si>
  <si>
    <t>"Uliční vpusť UV01 - napojení" 6,5*0,8*(2,0-0,4)-6,5*0,8*(0,15+0,16+0,3)</t>
  </si>
  <si>
    <t>"Uliční vpusť UV02 - napojení" 3,5*0,8*(2,0-0,4)-3,5*0,8*(0,15+0,16+0,3)</t>
  </si>
  <si>
    <t>M</t>
  </si>
  <si>
    <t>58331200</t>
  </si>
  <si>
    <t>štěrkopísek netříděný</t>
  </si>
  <si>
    <t>-290484198</t>
  </si>
  <si>
    <t>9,068*1,8 'Přepočtené koeficientem množství</t>
  </si>
  <si>
    <t>22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</si>
  <si>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</si>
  <si>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</si>
  <si>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-2102959358</t>
  </si>
  <si>
    <t>https://podminky.urs.cz/item/CS_URS_2024_02/175111101</t>
  </si>
  <si>
    <t>"Uliční vpusť UV01 - napojení" 6,5*(0,8*(0,16+0,3)-Pi*(0,08)^2)</t>
  </si>
  <si>
    <t>"Uliční vpusť UV02 - napojení" 3,5*(0,8*(0,16+0,3)-Pi*(0,08)^2)</t>
  </si>
  <si>
    <t>23</t>
  </si>
  <si>
    <t>-967341699</t>
  </si>
  <si>
    <t>3,479*1,8 'Přepočtené koeficientem množství</t>
  </si>
  <si>
    <t>24</t>
  </si>
  <si>
    <t>175111109</t>
  </si>
  <si>
    <t>Obsypání potrubí ručně Příplatek k ceně za prohození sypaniny</t>
  </si>
  <si>
    <t>1198102410</t>
  </si>
  <si>
    <t>https://podminky.urs.cz/item/CS_URS_2024_02/175111109</t>
  </si>
  <si>
    <t>25</t>
  </si>
  <si>
    <t>181311103</t>
  </si>
  <si>
    <t>Rozprostření a urovnání ornice v rovině nebo ve svahu sklonu do 1:5 ručně při souvislé ploše, tl. vrstvy do 200 mm</t>
  </si>
  <si>
    <t>-2136539002</t>
  </si>
  <si>
    <t>https://podminky.urs.cz/item/CS_URS_2024_02/181311103</t>
  </si>
  <si>
    <t>"Vegetační úpravy" 133,0+17,5</t>
  </si>
  <si>
    <t>26</t>
  </si>
  <si>
    <t>181411141</t>
  </si>
  <si>
    <t>Založení trávníku na půdě předem připravené plochy do 1000 m2 výsevem včetně utažení parterového v rovině nebo na svahu do 1:5</t>
  </si>
  <si>
    <t>-484619876</t>
  </si>
  <si>
    <t>https://podminky.urs.cz/item/CS_URS_2024_02/181411141</t>
  </si>
  <si>
    <t>27</t>
  </si>
  <si>
    <t>00572420</t>
  </si>
  <si>
    <t>osivo směs travní parková okrasná</t>
  </si>
  <si>
    <t>kg</t>
  </si>
  <si>
    <t>74119277</t>
  </si>
  <si>
    <t>150,5*0,02 'Přepočtené koeficientem množství</t>
  </si>
  <si>
    <t>28</t>
  </si>
  <si>
    <t>184813511</t>
  </si>
  <si>
    <t>Chemické odplevelení půdy před založením kultury, trávníku nebo zpevněných ploch ručně o jakékoli výměře postřikem na široko v rovině nebo na svahu do 1:5</t>
  </si>
  <si>
    <t>1187625709</t>
  </si>
  <si>
    <t>https://podminky.urs.cz/item/CS_URS_2024_02/184813511</t>
  </si>
  <si>
    <t>29</t>
  </si>
  <si>
    <t>185803111</t>
  </si>
  <si>
    <t>Ošetření trávníku jednorázové v rovině nebo na svahu do 1:5</t>
  </si>
  <si>
    <t>676726725</t>
  </si>
  <si>
    <t>https://podminky.urs.cz/item/CS_URS_2024_02/185803111</t>
  </si>
  <si>
    <t>150,5*2 'Přepočtené koeficientem množství</t>
  </si>
  <si>
    <t>Vodorovné konstrukce</t>
  </si>
  <si>
    <t>30</t>
  </si>
  <si>
    <t>451573111</t>
  </si>
  <si>
    <t>Lože pod potrubí, stoky a drobné objekty v otevřeném výkopu z písku a štěrkopísku do 63 mm</t>
  </si>
  <si>
    <t>-1906672997</t>
  </si>
  <si>
    <t>https://podminky.urs.cz/item/CS_URS_2024_02/451573111</t>
  </si>
  <si>
    <t>"Uliční vpusť UV01 - napojení" 6,5*0,8*0,15</t>
  </si>
  <si>
    <t>"Uliční vpusť UV02 - napojení" 3,5*0,8*0,15</t>
  </si>
  <si>
    <t>31</t>
  </si>
  <si>
    <t>452112122</t>
  </si>
  <si>
    <t>Osazení betonových dílců prstenců nebo rámů pod poklopy a mříže, výšky přes 100 do 200 mm</t>
  </si>
  <si>
    <t>kus</t>
  </si>
  <si>
    <t>39851411</t>
  </si>
  <si>
    <t>https://podminky.urs.cz/item/CS_URS_2024_02/452112122</t>
  </si>
  <si>
    <t>"Úprava stávajících šachet" 2</t>
  </si>
  <si>
    <t>32</t>
  </si>
  <si>
    <t>59224188</t>
  </si>
  <si>
    <t>prstenec šachtový vyrovnávací betonový 625x120x120mm</t>
  </si>
  <si>
    <t>-1636402071</t>
  </si>
  <si>
    <t>Komunikace pozemní</t>
  </si>
  <si>
    <t>33</t>
  </si>
  <si>
    <t>564831011</t>
  </si>
  <si>
    <t>Podklad ze štěrkodrti ŠD s rozprostřením a zhutněním plochy jednotlivě do 100 m2, po zhutnění tl. 100 mm</t>
  </si>
  <si>
    <t>-1406736491</t>
  </si>
  <si>
    <t>https://podminky.urs.cz/item/CS_URS_2024_02/564831011</t>
  </si>
  <si>
    <t>Poznámka k položce:_x000D_
Drcené kamenivo 8/16</t>
  </si>
  <si>
    <t>"Parkovací stání - skladba B" S_B1</t>
  </si>
  <si>
    <t>34</t>
  </si>
  <si>
    <t>564831111</t>
  </si>
  <si>
    <t>Podklad ze štěrkodrti ŠD s rozprostřením a zhutněním plochy přes 100 m2, po zhutnění tl. 100 mm</t>
  </si>
  <si>
    <t>-1650845161</t>
  </si>
  <si>
    <t>https://podminky.urs.cz/item/CS_URS_2024_02/564831111</t>
  </si>
  <si>
    <t>"Parkovací stání - skladba B" S_B2</t>
  </si>
  <si>
    <t>35</t>
  </si>
  <si>
    <t>564851011</t>
  </si>
  <si>
    <t>Podklad ze štěrkodrti ŠD s rozprostřením a zhutněním plochy jednotlivě do 100 m2, po zhutnění tl. 150 mm</t>
  </si>
  <si>
    <t>-1851542065</t>
  </si>
  <si>
    <t>https://podminky.urs.cz/item/CS_URS_2024_02/564851011</t>
  </si>
  <si>
    <t>Poznámka k položce:_x000D_
Štěrkodrť ŠDb 0/32</t>
  </si>
  <si>
    <t>"Chodník - skladba C"</t>
  </si>
  <si>
    <t>"U č.p. 484" 43,9+1,7+2,8</t>
  </si>
  <si>
    <t>"U č.p. 1256" 37,7+0,7+1,3+11,7+2,4+3,9</t>
  </si>
  <si>
    <t>Mezisoučet</t>
  </si>
  <si>
    <t>36</t>
  </si>
  <si>
    <t>564861011</t>
  </si>
  <si>
    <t>Podklad ze štěrkodrti ŠD s rozprostřením a zhutněním plochy jednotlivě do 100 m2, po zhutnění tl. 200 mm</t>
  </si>
  <si>
    <t>-651795419</t>
  </si>
  <si>
    <t>https://podminky.urs.cz/item/CS_URS_2024_02/564861011</t>
  </si>
  <si>
    <t>Poznámka k položce:_x000D_
Drcené kamenivo 16/32</t>
  </si>
  <si>
    <t>"Parkovací stání - skladba B"</t>
  </si>
  <si>
    <t>"Betonová dlažba" 62,3</t>
  </si>
  <si>
    <t>37</t>
  </si>
  <si>
    <t>564861111</t>
  </si>
  <si>
    <t>Podklad ze štěrkodrti ŠD s rozprostřením a zhutněním plochy přes 100 m2, po zhutnění tl. 200 mm</t>
  </si>
  <si>
    <t>945894263</t>
  </si>
  <si>
    <t>https://podminky.urs.cz/item/CS_URS_2024_02/564861111</t>
  </si>
  <si>
    <t>Poznámka k položce:_x000D_
Vozovka: štěrkodrť ŠDa 0/63_x000D_
Chodník: drcené kamenivo 16/32</t>
  </si>
  <si>
    <t>"Vozovka - skladba A" 265,4</t>
  </si>
  <si>
    <t>"Distanční dlažba" 111,6</t>
  </si>
  <si>
    <t>38</t>
  </si>
  <si>
    <t>565155121</t>
  </si>
  <si>
    <t>Asfaltový beton vrstva podkladní ACP 16 (obalované kamenivo střednězrnné - OKS) s rozprostřením a zhutněním v pruhu šířky přes 3 m, po zhutnění tl. 70 mm</t>
  </si>
  <si>
    <t>2035253054</t>
  </si>
  <si>
    <t>https://podminky.urs.cz/item/CS_URS_2024_02/565155121</t>
  </si>
  <si>
    <t>"Vozovka - skladba A" S_A</t>
  </si>
  <si>
    <t>39</t>
  </si>
  <si>
    <t>567122112</t>
  </si>
  <si>
    <t>Podklad ze směsi stmelené cementem SC bez dilatačních spár, s rozprostřením a zhutněním SC C 8/10 (KSC I), po zhutnění tl. 130 mm</t>
  </si>
  <si>
    <t>373195211</t>
  </si>
  <si>
    <t>https://podminky.urs.cz/item/CS_URS_2024_02/567122112</t>
  </si>
  <si>
    <t>40</t>
  </si>
  <si>
    <t>573111112</t>
  </si>
  <si>
    <t>Postřik infiltrační PI z asfaltu silničního s posypem kamenivem, v množství 1,00 kg/m2</t>
  </si>
  <si>
    <t>-626339919</t>
  </si>
  <si>
    <t>https://podminky.urs.cz/item/CS_URS_2024_02/573111112</t>
  </si>
  <si>
    <t>41</t>
  </si>
  <si>
    <t>573231106</t>
  </si>
  <si>
    <t>Postřik spojovací PS bez posypu kamenivem ze silniční emulze, v množství 0,30 kg/m2</t>
  </si>
  <si>
    <t>2069820268</t>
  </si>
  <si>
    <t>https://podminky.urs.cz/item/CS_URS_2024_02/573231106</t>
  </si>
  <si>
    <t>42</t>
  </si>
  <si>
    <t>577134031</t>
  </si>
  <si>
    <t>Asfaltový beton vrstva obrusná ACO 11 (ABS) s rozprostřením a se zhutněním z modifikovaného asfaltu v pruhu šířky do 1,5 m, po zhutnění tl. 40 mm</t>
  </si>
  <si>
    <t>1912219548</t>
  </si>
  <si>
    <t>https://podminky.urs.cz/item/CS_URS_2024_02/577134031</t>
  </si>
  <si>
    <t>"Oprava komunikace - skladba D" S_D*2</t>
  </si>
  <si>
    <t>43</t>
  </si>
  <si>
    <t>577134141</t>
  </si>
  <si>
    <t>Asfaltový beton vrstva obrusná ACO 11 (ABS) s rozprostřením a se zhutněním z modifikovaného asfaltu v pruhu šířky přes 3 m, po zhutnění tl. 40 mm</t>
  </si>
  <si>
    <t>-1035600881</t>
  </si>
  <si>
    <t>https://podminky.urs.cz/item/CS_URS_2024_02/577134141</t>
  </si>
  <si>
    <t>44</t>
  </si>
  <si>
    <t>578143113</t>
  </si>
  <si>
    <t>Litý asfalt MA 11 (LAS) s rozprostřením z nemodifikovaného asfaltu v pruhu šířky do 3 m tl. 40 mm</t>
  </si>
  <si>
    <t>368262260</t>
  </si>
  <si>
    <t>https://podminky.urs.cz/item/CS_URS_2024_02/578143113</t>
  </si>
  <si>
    <t>"Oprava komunikace - skladba D" (22,5+29,9+9,8)*0,25</t>
  </si>
  <si>
    <t>45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</si>
  <si>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</si>
  <si>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</si>
  <si>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1502833896</t>
  </si>
  <si>
    <t>https://podminky.urs.cz/item/CS_URS_2024_02/596211110</t>
  </si>
  <si>
    <t>46</t>
  </si>
  <si>
    <t>59245018</t>
  </si>
  <si>
    <t>dlažba skladebná betonová 200x100mm tl 60mm přírodní</t>
  </si>
  <si>
    <t>-1899915304</t>
  </si>
  <si>
    <t>"Chodník - skladba C" S_C</t>
  </si>
  <si>
    <t>"Odečet hladké dlažby a reliéfního pásu" -(4,8+8,0)</t>
  </si>
  <si>
    <t>93,3*1,03 'Přepočtené koeficientem množství</t>
  </si>
  <si>
    <t>47</t>
  </si>
  <si>
    <t>592460R01</t>
  </si>
  <si>
    <t>dlažba skladebná betonová 200x100mm tl 60mm bez fazety</t>
  </si>
  <si>
    <t>1353566329</t>
  </si>
  <si>
    <t>0,5+1,2+0,7+2,4</t>
  </si>
  <si>
    <t>4,8*1,03 'Přepočtené koeficientem množství</t>
  </si>
  <si>
    <t>48</t>
  </si>
  <si>
    <t>59245006</t>
  </si>
  <si>
    <t>dlažba pro nevidomé betonová 200x100mm tl 60mm barevná</t>
  </si>
  <si>
    <t>2137802807</t>
  </si>
  <si>
    <t>0,7+2,1+1,3+3,9</t>
  </si>
  <si>
    <t>8*1,03 'Přepočtené koeficientem množství</t>
  </si>
  <si>
    <t>49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</si>
  <si>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</si>
  <si>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</si>
  <si>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2115292985</t>
  </si>
  <si>
    <t>https://podminky.urs.cz/item/CS_URS_2024_02/596212210</t>
  </si>
  <si>
    <t>"Vyznačení parkovacích stání v distanční dlažbě" 8*5,0*0,1</t>
  </si>
  <si>
    <t>50</t>
  </si>
  <si>
    <t>59245005</t>
  </si>
  <si>
    <t>dlažba skladebná betonová 200x100mm tl 80mm barevná</t>
  </si>
  <si>
    <t>514499856</t>
  </si>
  <si>
    <t>"Vyznačení parkovacích stání" (8+4)*5,0*0,1</t>
  </si>
  <si>
    <t>6*1,03 'Přepočtené koeficientem množství</t>
  </si>
  <si>
    <t>51</t>
  </si>
  <si>
    <t>59245020</t>
  </si>
  <si>
    <t>dlažba skladebná betonová 200x100mm tl 80mm přírodní</t>
  </si>
  <si>
    <t>922008513</t>
  </si>
  <si>
    <t>"Odečet kontrastní dlažby"</t>
  </si>
  <si>
    <t>"Vyznačení parkovacích stání" -4*5,0*0,1</t>
  </si>
  <si>
    <t>60,3*1,03 'Přepočtené koeficientem množství</t>
  </si>
  <si>
    <t>52</t>
  </si>
  <si>
    <t>596412210</t>
  </si>
  <si>
    <t>Kladení dlažby z betonových vegetačních dlaždic pozemních komunikací s ložem z kameniva těženého nebo drceného tl. do 50 mm, s vyplněním spár a vegetačních otvorů, s hutněním vibrováním tl. 80 mm, pro plochy do 50 m2</t>
  </si>
  <si>
    <t>242618945</t>
  </si>
  <si>
    <t>https://podminky.urs.cz/item/CS_URS_2024_02/596412210</t>
  </si>
  <si>
    <t>"Vyznačení parkovacích stání" -8*5,0*0,1</t>
  </si>
  <si>
    <t>53</t>
  </si>
  <si>
    <t>59246079</t>
  </si>
  <si>
    <t>dlažba plošná vegetační betonová 600x300mm tl 80mm přírodní</t>
  </si>
  <si>
    <t>-463223854</t>
  </si>
  <si>
    <t>107,6*1,02 'Přepočtené koeficientem množství</t>
  </si>
  <si>
    <t>54</t>
  </si>
  <si>
    <t>58341364</t>
  </si>
  <si>
    <t>kamenivo drcené drobné frakce 2/4</t>
  </si>
  <si>
    <t>-305878969</t>
  </si>
  <si>
    <t>S_B2*0,08*0,37</t>
  </si>
  <si>
    <t>3,303*1,8 'Přepočtené koeficientem množství</t>
  </si>
  <si>
    <t>Trubní vedení</t>
  </si>
  <si>
    <t>55</t>
  </si>
  <si>
    <t>871313122</t>
  </si>
  <si>
    <t>Montáž kanalizačního potrubí z tvrdého PVC-U hladkého plnostěnného tuhost SN 10 DN 160</t>
  </si>
  <si>
    <t>1598939145</t>
  </si>
  <si>
    <t>https://podminky.urs.cz/item/CS_URS_2024_02/871313122</t>
  </si>
  <si>
    <t>"Uliční vpusť UV01 - napojení" 9,1</t>
  </si>
  <si>
    <t>"Uliční vpusť UV02 - napojení" 5,5</t>
  </si>
  <si>
    <t>56</t>
  </si>
  <si>
    <t>28611173</t>
  </si>
  <si>
    <t>trubka kanalizační PVC-U plnostěnná jednovrstvá DN 160x1000mm SN10</t>
  </si>
  <si>
    <t>-545681123</t>
  </si>
  <si>
    <t>14,6*1,03 'Přepočtené koeficientem množství</t>
  </si>
  <si>
    <t>57</t>
  </si>
  <si>
    <t>877310R01</t>
  </si>
  <si>
    <t>Napojení na stávající stoku jádrovým vrtem pro potrubí DN 150</t>
  </si>
  <si>
    <t>1353704756</t>
  </si>
  <si>
    <t>58</t>
  </si>
  <si>
    <t>286113R01</t>
  </si>
  <si>
    <t>sedlová odbočka kanalizační plastová s hrdlem DN 160</t>
  </si>
  <si>
    <t>2065604209</t>
  </si>
  <si>
    <t>59</t>
  </si>
  <si>
    <t>877310330</t>
  </si>
  <si>
    <t>Montáž tvarovek na kanalizačním plastovém potrubí z PP nebo PVC-U hladkého plnostěnného spojek nebo redukcí DN 150</t>
  </si>
  <si>
    <t>-1837489968</t>
  </si>
  <si>
    <t>https://podminky.urs.cz/item/CS_URS_2024_02/877310330</t>
  </si>
  <si>
    <t>60</t>
  </si>
  <si>
    <t>28612243</t>
  </si>
  <si>
    <t>přesuvka kanalizační plastová PVC KG DN 160 SN12/16</t>
  </si>
  <si>
    <t>-585304400</t>
  </si>
  <si>
    <t>61</t>
  </si>
  <si>
    <t>890411811</t>
  </si>
  <si>
    <t>Bourání šachet a jímek ručně velikosti obestavěného prostoru do 1,5 m3 z prefabrikovaných skruží</t>
  </si>
  <si>
    <t>1627952815</t>
  </si>
  <si>
    <t>https://podminky.urs.cz/item/CS_URS_2024_02/890411811</t>
  </si>
  <si>
    <t>"Úprava stávajících šachet" Pi*(0,4)^2*0,6*2</t>
  </si>
  <si>
    <t>62</t>
  </si>
  <si>
    <t>894412411</t>
  </si>
  <si>
    <t>Osazení betonových nebo železobetonových dílců pro šachty skruží přechodových</t>
  </si>
  <si>
    <t>-864142651</t>
  </si>
  <si>
    <t>https://podminky.urs.cz/item/CS_URS_2024_02/894412411</t>
  </si>
  <si>
    <t>63</t>
  </si>
  <si>
    <t>59224120</t>
  </si>
  <si>
    <t>skruž betonová přechodová 62,5/100x60x9cm stupadla poplastovaná</t>
  </si>
  <si>
    <t>-1191534207</t>
  </si>
  <si>
    <t>64</t>
  </si>
  <si>
    <t>895941341</t>
  </si>
  <si>
    <t>Osazení vpusti uliční z betonových dílců DN 500 dno s výtokem</t>
  </si>
  <si>
    <t>-1467804872</t>
  </si>
  <si>
    <t>https://podminky.urs.cz/item/CS_URS_2024_02/895941341</t>
  </si>
  <si>
    <t>"UV01, UV02" 2</t>
  </si>
  <si>
    <t>65</t>
  </si>
  <si>
    <t>59224472</t>
  </si>
  <si>
    <t>vpusť uliční DN 500 kaliště s odtokem 150mm 500/245x65mm</t>
  </si>
  <si>
    <t>616497890</t>
  </si>
  <si>
    <t>66</t>
  </si>
  <si>
    <t>895941351</t>
  </si>
  <si>
    <t>Osazení vpusti uliční z betonových dílců DN 500 skruž horní pro čtvercovou vtokovou mříž</t>
  </si>
  <si>
    <t>-1195827709</t>
  </si>
  <si>
    <t>https://podminky.urs.cz/item/CS_URS_2024_02/895941351</t>
  </si>
  <si>
    <t>67</t>
  </si>
  <si>
    <t>59224460</t>
  </si>
  <si>
    <t>vpusť uliční DN 500 betonová 500x190x65mm čtvercový poklop</t>
  </si>
  <si>
    <t>-1621050270</t>
  </si>
  <si>
    <t>68</t>
  </si>
  <si>
    <t>895941362</t>
  </si>
  <si>
    <t>Osazení vpusti uliční z betonových dílců DN 500 skruž středová 590 mm</t>
  </si>
  <si>
    <t>2093467439</t>
  </si>
  <si>
    <t>https://podminky.urs.cz/item/CS_URS_2024_02/895941362</t>
  </si>
  <si>
    <t>69</t>
  </si>
  <si>
    <t>59224462</t>
  </si>
  <si>
    <t>vpusť uliční DN 500 skruž průběžná vysoká betonová 500/590x65mm</t>
  </si>
  <si>
    <t>-4749058</t>
  </si>
  <si>
    <t>70</t>
  </si>
  <si>
    <t>899104112</t>
  </si>
  <si>
    <t>Osazení poklopů šachtových litinových, ocelových nebo železobetonových včetně rámů pro třídu zatížení D400, E600</t>
  </si>
  <si>
    <t>2063250674</t>
  </si>
  <si>
    <t>https://podminky.urs.cz/item/CS_URS_2024_02/899104112</t>
  </si>
  <si>
    <t>71</t>
  </si>
  <si>
    <t>59224661</t>
  </si>
  <si>
    <t>poklop šachtový betonový, litinový rám 785(610)x160mm D400 s odvětráním</t>
  </si>
  <si>
    <t>-188995590</t>
  </si>
  <si>
    <t>72</t>
  </si>
  <si>
    <t>899204112</t>
  </si>
  <si>
    <t>Osazení mříží litinových včetně rámů a košů na bahno pro třídu zatížení D400, E600</t>
  </si>
  <si>
    <t>-368719131</t>
  </si>
  <si>
    <t>https://podminky.urs.cz/item/CS_URS_2024_02/899204112</t>
  </si>
  <si>
    <t>73</t>
  </si>
  <si>
    <t>59224481</t>
  </si>
  <si>
    <t>mříž vtoková s rámem pro uliční vpusť 500x500, zatížení 40 tun</t>
  </si>
  <si>
    <t>-823549398</t>
  </si>
  <si>
    <t>74</t>
  </si>
  <si>
    <t>59223871</t>
  </si>
  <si>
    <t>koš vysoký pro uliční vpusti žárově Pz plech pro rám 500/500mm</t>
  </si>
  <si>
    <t>1342200624</t>
  </si>
  <si>
    <t>75</t>
  </si>
  <si>
    <t>899304811</t>
  </si>
  <si>
    <t>Demontáž poklopů betonových a železobetonových včetně rámu, hmotnosti jednotlivě přes 150 kg</t>
  </si>
  <si>
    <t>-1666050090</t>
  </si>
  <si>
    <t>https://podminky.urs.cz/item/CS_URS_2024_02/899304811</t>
  </si>
  <si>
    <t>76</t>
  </si>
  <si>
    <t>899722112</t>
  </si>
  <si>
    <t>Krytí potrubí z plastů výstražnou fólií z PVC šířky přes 20 do 25 cm</t>
  </si>
  <si>
    <t>-522599093</t>
  </si>
  <si>
    <t>https://podminky.urs.cz/item/CS_URS_2024_02/899722112</t>
  </si>
  <si>
    <t>"Uliční vpusť UV01 - napojení" 6,5</t>
  </si>
  <si>
    <t>"Uliční vpusť UV02 - napojení" 3,5</t>
  </si>
  <si>
    <t>Ostatní konstrukce a práce, bourání</t>
  </si>
  <si>
    <t>77</t>
  </si>
  <si>
    <t>911381832</t>
  </si>
  <si>
    <t>Odstranění městské ochranné zábrany s naložením na dopravní prostředek průběžné nebo koncové délky 1 m, výšky 0,5 m</t>
  </si>
  <si>
    <t>-973140052</t>
  </si>
  <si>
    <t>https://podminky.urs.cz/item/CS_URS_2024_02/911381832</t>
  </si>
  <si>
    <t>Poznámka k položce:_x000D_
Bloky budou uloženy na místo určené investorem pro další použití - množství suti je upravené (počítá se pouze přesun, ne skládkovné)</t>
  </si>
  <si>
    <t>"Převoz do skladu Technických služeb" 10,0</t>
  </si>
  <si>
    <t>78</t>
  </si>
  <si>
    <t>914111111</t>
  </si>
  <si>
    <t>Montáž svislé dopravní značky základní velikosti do 1 m2 objímkami na sloupky nebo konzoly</t>
  </si>
  <si>
    <t>-1312748616</t>
  </si>
  <si>
    <t>https://podminky.urs.cz/item/CS_URS_2024_02/914111111</t>
  </si>
  <si>
    <t>"Nové značky"</t>
  </si>
  <si>
    <t>"C2c" 1</t>
  </si>
  <si>
    <t>"Přemístění stávajících značek"</t>
  </si>
  <si>
    <t>"B28" 1</t>
  </si>
  <si>
    <t>"E13" 1</t>
  </si>
  <si>
    <t>79</t>
  </si>
  <si>
    <t>40445619</t>
  </si>
  <si>
    <t>zákazové, příkazové dopravní značky B1-B34, C1-15 500mm</t>
  </si>
  <si>
    <t>-2012315763</t>
  </si>
  <si>
    <t>80</t>
  </si>
  <si>
    <t>914511111</t>
  </si>
  <si>
    <t>Montáž sloupku dopravních značek délky do 3,5 m do betonového základu</t>
  </si>
  <si>
    <t>-875263936</t>
  </si>
  <si>
    <t>https://podminky.urs.cz/item/CS_URS_2024_02/914511111</t>
  </si>
  <si>
    <t>"B28 + E13" 1</t>
  </si>
  <si>
    <t>81</t>
  </si>
  <si>
    <t>40445225</t>
  </si>
  <si>
    <t>sloupek pro dopravní značku Zn D 60mm v 3,5m</t>
  </si>
  <si>
    <t>1301072277</t>
  </si>
  <si>
    <t>82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</si>
  <si>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</si>
  <si>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</si>
  <si>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-1038830433</t>
  </si>
  <si>
    <t>https://podminky.urs.cz/item/CS_URS_2024_02/916131213</t>
  </si>
  <si>
    <t>Poznámka k položce:_x000D_
Lože C 20/25n XF3</t>
  </si>
  <si>
    <t>"U č.p. 484" 19,3+30,1+18,0</t>
  </si>
  <si>
    <t>"U č.p. 1256" 53,6+33,3+9,8</t>
  </si>
  <si>
    <t>83</t>
  </si>
  <si>
    <t>59217034</t>
  </si>
  <si>
    <t>obrubník silniční betonový 1000x150x300mm</t>
  </si>
  <si>
    <t>-154605279</t>
  </si>
  <si>
    <t>164,1*1,02 'Přepočtené koeficientem množství</t>
  </si>
  <si>
    <t>84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</si>
  <si>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</si>
  <si>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</si>
  <si>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-638425670</t>
  </si>
  <si>
    <t>https://podminky.urs.cz/item/CS_URS_2024_02/916231213</t>
  </si>
  <si>
    <t>"U č.p. 484" 5,7</t>
  </si>
  <si>
    <t>"U č.p. 1256" 4,7+9,8+2,0</t>
  </si>
  <si>
    <t>85</t>
  </si>
  <si>
    <t>59217018</t>
  </si>
  <si>
    <t>obrubník betonový chodníkový 1000x80x200mm</t>
  </si>
  <si>
    <t>-1387613307</t>
  </si>
  <si>
    <t>22,2*1,02 'Přepočtené koeficientem množství</t>
  </si>
  <si>
    <t>86</t>
  </si>
  <si>
    <t>916991121</t>
  </si>
  <si>
    <t>Lože pod obrubníky, krajníky nebo obruby z dlažebních kostek z betonu prostého</t>
  </si>
  <si>
    <t>-1171686151</t>
  </si>
  <si>
    <t>https://podminky.urs.cz/item/CS_URS_2024_02/916991121</t>
  </si>
  <si>
    <t>"Obruby" 164,1*0,25*0,1+22,2*0,25*0,1</t>
  </si>
  <si>
    <t>"Oprava komunikace - skladba D" S_D*0,36</t>
  </si>
  <si>
    <t>87</t>
  </si>
  <si>
    <t>919111111</t>
  </si>
  <si>
    <t>Řezání dilatačních spár v čerstvém cementobetonovém krytu příčných nebo podélných, šířky 4 mm, hloubky do 60 mm</t>
  </si>
  <si>
    <t>1191735865</t>
  </si>
  <si>
    <t>https://podminky.urs.cz/item/CS_URS_2024_02/919111111</t>
  </si>
  <si>
    <t>"Odhad" 120,0</t>
  </si>
  <si>
    <t>88</t>
  </si>
  <si>
    <t>919112222</t>
  </si>
  <si>
    <t>Řezání dilatačních spár v živičném krytu vytvoření komůrky pro těsnící zálivku šířky 15 mm, hloubky 25 mm</t>
  </si>
  <si>
    <t>-1709217824</t>
  </si>
  <si>
    <t>https://podminky.urs.cz/item/CS_URS_2024_02/919112222</t>
  </si>
  <si>
    <t>"Oprava komunikace - skladba D" 22,5+0,5*2+29,9+0,5*2+9,8+0,5*2</t>
  </si>
  <si>
    <t>89</t>
  </si>
  <si>
    <t>919122121</t>
  </si>
  <si>
    <t>Utěsnění dilatačních spár zálivkou za tepla v cementobetonovém nebo živičném krytu včetně adhezního nátěru s těsnicím profilem pod zálivkou, pro komůrky šířky 15 mm, hloubky 25 mm</t>
  </si>
  <si>
    <t>-1639283440</t>
  </si>
  <si>
    <t>https://podminky.urs.cz/item/CS_URS_2024_02/919122121</t>
  </si>
  <si>
    <t>90</t>
  </si>
  <si>
    <t>919726122</t>
  </si>
  <si>
    <t>Geotextilie netkaná pro ochranu, separaci nebo filtraci měrná hmotnost přes 200 do 300 g/m2</t>
  </si>
  <si>
    <t>-2069171785</t>
  </si>
  <si>
    <t>https://podminky.urs.cz/item/CS_URS_2024_02/919726122</t>
  </si>
  <si>
    <t>"Oprava komunikace - skladba D" S_D</t>
  </si>
  <si>
    <t>91</t>
  </si>
  <si>
    <t>919735111</t>
  </si>
  <si>
    <t>Řezání stávajícího živičného krytu nebo podkladu hloubky do 50 mm</t>
  </si>
  <si>
    <t>-1935794869</t>
  </si>
  <si>
    <t>https://podminky.urs.cz/item/CS_URS_2024_02/919735111</t>
  </si>
  <si>
    <t>92</t>
  </si>
  <si>
    <t>936124112</t>
  </si>
  <si>
    <t>Montáž lavičky parkové stabilní se zabetonováním noh</t>
  </si>
  <si>
    <t>185143768</t>
  </si>
  <si>
    <t>https://podminky.urs.cz/item/CS_URS_2024_02/936124112</t>
  </si>
  <si>
    <t>"Přemístění lavičky" 2</t>
  </si>
  <si>
    <t>93</t>
  </si>
  <si>
    <t>966001211</t>
  </si>
  <si>
    <t>Odstranění lavičky parkové stabilní zabetonované</t>
  </si>
  <si>
    <t>1200910939</t>
  </si>
  <si>
    <t>https://podminky.urs.cz/item/CS_URS_2024_02/966001211</t>
  </si>
  <si>
    <t>Poznámka k položce:_x000D_
Lavičky budou přesunuty na novou pozici</t>
  </si>
  <si>
    <t>94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</si>
  <si>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</si>
  <si>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</si>
  <si>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-503526157</t>
  </si>
  <si>
    <t>https://podminky.urs.cz/item/CS_URS_2024_02/966006132</t>
  </si>
  <si>
    <t>"C3b" 1</t>
  </si>
  <si>
    <t>"B28 + E13" 2</t>
  </si>
  <si>
    <t>95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</si>
  <si>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</si>
  <si>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</si>
  <si>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-1101811659</t>
  </si>
  <si>
    <t>https://podminky.urs.cz/item/CS_URS_2024_02/966006211</t>
  </si>
  <si>
    <t>96</t>
  </si>
  <si>
    <t>966006251</t>
  </si>
  <si>
    <t>Odstranění parkovací zábrany s odklizením materiálu na vzdálenost do 20 m nebo s naložením na dopravní prostředek sloupku zabetonovaného</t>
  </si>
  <si>
    <t>2024317097</t>
  </si>
  <si>
    <t>https://podminky.urs.cz/item/CS_URS_2024_02/966006251</t>
  </si>
  <si>
    <t>2+5</t>
  </si>
  <si>
    <t>997</t>
  </si>
  <si>
    <t>Přesun sutě</t>
  </si>
  <si>
    <t>97</t>
  </si>
  <si>
    <t>997221551</t>
  </si>
  <si>
    <t>Vodorovná doprava suti bez naložení, ale se složením a s hrubým urovnáním ze sypkých materiálů, na vzdálenost do 1 km</t>
  </si>
  <si>
    <t>1330612328</t>
  </si>
  <si>
    <t>https://podminky.urs.cz/item/CS_URS_2024_02/997221551</t>
  </si>
  <si>
    <t>"Celkové množství suti" 131,463</t>
  </si>
  <si>
    <t>"Odečet vybouraných hmot (poškozené panely)" -54,825</t>
  </si>
  <si>
    <t>98</t>
  </si>
  <si>
    <t>997221559</t>
  </si>
  <si>
    <t>Vodorovná doprava suti bez naložení, ale se složením a s hrubým urovnáním Příplatek k ceně za každý další započatý 1 km přes 1 km</t>
  </si>
  <si>
    <t>-496073340</t>
  </si>
  <si>
    <t>https://podminky.urs.cz/item/CS_URS_2024_02/997221559</t>
  </si>
  <si>
    <t>"Asfaltový odpad nebezpečný - odvoz na skládku 30 km" 6,612*0,5*29</t>
  </si>
  <si>
    <t>"Asfaltový odpad bez příměsí - odvoz na skládku 5 km" 6,612*0,5*4</t>
  </si>
  <si>
    <t>"Ostatní odpady - odvoz na skládku 5 km" (15,704+51,997+0,768+1,158+0,400)*4</t>
  </si>
  <si>
    <t>99</t>
  </si>
  <si>
    <t>997221571</t>
  </si>
  <si>
    <t>Vodorovná doprava vybouraných hmot bez naložení, ale se složením a s hrubým urovnáním na vzdálenost do 1 km</t>
  </si>
  <si>
    <t>-1617896315</t>
  </si>
  <si>
    <t>https://podminky.urs.cz/item/CS_URS_2024_02/997221571</t>
  </si>
  <si>
    <t>"City bloky - odvoz do skladu 1 km" 2,61</t>
  </si>
  <si>
    <t>"Nepoškozené panely (předpoklad: 50 %) - odvoz do skladu 1 km" 54,825</t>
  </si>
  <si>
    <t>"Poškozené panely (předpoklad: 50 %) - odvoz na skládku 5 km" 54,825</t>
  </si>
  <si>
    <t>100</t>
  </si>
  <si>
    <t>997221579</t>
  </si>
  <si>
    <t>Vodorovná doprava vybouraných hmot bez naložení, ale se složením a s hrubým urovnáním na vzdálenost Příplatek k ceně za každý další započatý 1 km přes 1 km</t>
  </si>
  <si>
    <t>1584395585</t>
  </si>
  <si>
    <t>https://podminky.urs.cz/item/CS_URS_2024_02/997221579</t>
  </si>
  <si>
    <t>"Poškozené panely (předpoklad: 50 %) - odvoz na skládku 5 km" 54,825*4</t>
  </si>
  <si>
    <t>101</t>
  </si>
  <si>
    <t>997221615</t>
  </si>
  <si>
    <t>Poplatek za uložení stavebního odpadu na skládce (skládkovné) z prostého betonu zatříděného do Katalogu odpadů pod kódem 17 01 01</t>
  </si>
  <si>
    <t>1638201906</t>
  </si>
  <si>
    <t>https://podminky.urs.cz/item/CS_URS_2024_02/997221615</t>
  </si>
  <si>
    <t>"Obruby" 14,494</t>
  </si>
  <si>
    <t>"Lavička - základ" 0,964</t>
  </si>
  <si>
    <t>"Značky - základ" 0,246</t>
  </si>
  <si>
    <t>"Stávající konus" 1,158</t>
  </si>
  <si>
    <t>102</t>
  </si>
  <si>
    <t>997221625</t>
  </si>
  <si>
    <t>Poplatek za uložení stavebního odpadu na skládce (skládkovné) z armovaného betonu zatříděného do Katalogu odpadů pod kódem 17 01 01</t>
  </si>
  <si>
    <t>2118752738</t>
  </si>
  <si>
    <t>https://podminky.urs.cz/item/CS_URS_2024_02/997221625</t>
  </si>
  <si>
    <t>"Poškozené panely (předpoklad: 50 %)" 109,650*0,5</t>
  </si>
  <si>
    <t>103</t>
  </si>
  <si>
    <t>997221645</t>
  </si>
  <si>
    <t>Poplatek za uložení stavebního odpadu na skládce (skládkovné) asfaltového bez obsahu dehtu zatříděného do Katalogu odpadů pod kódem 17 03 02</t>
  </si>
  <si>
    <t>-1842846973</t>
  </si>
  <si>
    <t>https://podminky.urs.cz/item/CS_URS_2024_02/997221645</t>
  </si>
  <si>
    <t>Poznámka k položce:_x000D_
Předpoklad: 50 % odpadu bez obsahu dehtu, ostatní s obsahem - poměr bude upraven podle výsledků rozboru</t>
  </si>
  <si>
    <t>"Bourání asfaltu" 5,181</t>
  </si>
  <si>
    <t>"Frézování" 1,431</t>
  </si>
  <si>
    <t>6,612*0,5 'Přepočtené koeficientem množství</t>
  </si>
  <si>
    <t>104</t>
  </si>
  <si>
    <t>997221655</t>
  </si>
  <si>
    <t>Poplatek za uložení stavebního odpadu na skládce (skládkovné) zeminy a kamení zatříděného do Katalogu odpadů pod kódem 17 05 04</t>
  </si>
  <si>
    <t>1238077012</t>
  </si>
  <si>
    <t>https://podminky.urs.cz/item/CS_URS_2024_02/997221655</t>
  </si>
  <si>
    <t>"Odstranění štěrku" 45,168</t>
  </si>
  <si>
    <t>"Odstranění podkladů" 6,830</t>
  </si>
  <si>
    <t>105</t>
  </si>
  <si>
    <t>997013631</t>
  </si>
  <si>
    <t>Poplatek za uložení stavebního odpadu na skládce (skládkovné) směsného stavebního a demoličního zatříděného do Katalogu odpadů pod kódem 17 09 04</t>
  </si>
  <si>
    <t>652058751</t>
  </si>
  <si>
    <t>https://podminky.urs.cz/item/CS_URS_2024_02/997013631</t>
  </si>
  <si>
    <t>"Značky" 0,012</t>
  </si>
  <si>
    <t>"Parkovací sloupky" 0,756</t>
  </si>
  <si>
    <t>"Stávající poklopy" 0,4</t>
  </si>
  <si>
    <t>106</t>
  </si>
  <si>
    <t>997221665</t>
  </si>
  <si>
    <t>Poplatek za uložení stavebního odpadu na skládce (skládkovné) asfaltového s dehtem zatříděného do Katalogu odpadů pod kódem 17 03 01</t>
  </si>
  <si>
    <t>1046979245</t>
  </si>
  <si>
    <t>https://podminky.urs.cz/item/CS_URS_2024_02/997221665</t>
  </si>
  <si>
    <t>998</t>
  </si>
  <si>
    <t>Přesun hmot</t>
  </si>
  <si>
    <t>107</t>
  </si>
  <si>
    <t>998225111</t>
  </si>
  <si>
    <t>Přesun hmot pro komunikace s krytem z kameniva, monolitickým betonovým nebo živičným dopravní vzdálenost do 200 m jakékoliv délky objektu</t>
  </si>
  <si>
    <t>964813101</t>
  </si>
  <si>
    <t>https://podminky.urs.cz/item/CS_URS_2024_02/998225111</t>
  </si>
  <si>
    <t>Práce a dodávky M</t>
  </si>
  <si>
    <t>21-M</t>
  </si>
  <si>
    <t>Elektromontáže</t>
  </si>
  <si>
    <t>108</t>
  </si>
  <si>
    <t>210204R01</t>
  </si>
  <si>
    <t>Přeložení stožáru VO</t>
  </si>
  <si>
    <t>-1814612587</t>
  </si>
  <si>
    <t>Poznámka k položce:_x000D_
Včetně zemních prací, uzemnění, zapojení a drobného instalačního materiálu_x000D_
Včetně bourání stávajícího základu a odvozu a likvidace suti</t>
  </si>
  <si>
    <t>Odkopávky</t>
  </si>
  <si>
    <t>Objem odkopávek</t>
  </si>
  <si>
    <t>197,685</t>
  </si>
  <si>
    <t>Plocha_sanací</t>
  </si>
  <si>
    <t>Plocha sanací</t>
  </si>
  <si>
    <t>439,3</t>
  </si>
  <si>
    <t>Soupis:</t>
  </si>
  <si>
    <t>S - Sanace zemní pláně</t>
  </si>
  <si>
    <t>Uvedeny výměry pro maximální rozsah sanací. Konkrétní objem bude upřesněn podle na stavbě, fakturace bude odpovídat skutečně provedené práci.</t>
  </si>
  <si>
    <t>HSV -  Práce a dodávky HSV</t>
  </si>
  <si>
    <t xml:space="preserve">    1 -  Zemní práce</t>
  </si>
  <si>
    <t xml:space="preserve"> Práce a dodávky HSV</t>
  </si>
  <si>
    <t xml:space="preserve"> Zemní práce</t>
  </si>
  <si>
    <t>131251104</t>
  </si>
  <si>
    <t>Hloubení nezapažených jam a zářezů strojně s urovnáním dna do předepsaného profilu a spádu v hornině třídy těžitelnosti I skupiny 3 přes 100 do 500 m3</t>
  </si>
  <si>
    <t>-1465823516</t>
  </si>
  <si>
    <t>https://podminky.urs.cz/item/CS_URS_2024_02/131251104</t>
  </si>
  <si>
    <t>"Parkovací stání - skladba B" 111,6+62,3</t>
  </si>
  <si>
    <t>"Sanace v tl. 45 cm" Plocha_sanací*0,45</t>
  </si>
  <si>
    <t>197,685*0,5 'Přepočtené koeficientem množství</t>
  </si>
  <si>
    <t>131351103</t>
  </si>
  <si>
    <t>Hloubení nezapažených jam a zářezů strojně s urovnáním dna do předepsaného profilu a spádu v hornině třídy těžitelnosti II skupiny 4 přes 50 do 100 m3</t>
  </si>
  <si>
    <t>1006924438</t>
  </si>
  <si>
    <t>https://podminky.urs.cz/item/CS_URS_2024_02/131351103</t>
  </si>
  <si>
    <t>-515454367</t>
  </si>
  <si>
    <t>"Odvoz na skládku" Odkopávky</t>
  </si>
  <si>
    <t>1946160208</t>
  </si>
  <si>
    <t>58688795</t>
  </si>
  <si>
    <t>Odkopávky*1,8</t>
  </si>
  <si>
    <t>181951112</t>
  </si>
  <si>
    <t>Úprava pláně vyrovnáním výškových rozdílů strojně v hornině třídy těžitelnosti I, skupiny 1 až 3 se zhutněním</t>
  </si>
  <si>
    <t>-598164453</t>
  </si>
  <si>
    <t>https://podminky.urs.cz/item/CS_URS_2024_02/181951112</t>
  </si>
  <si>
    <t>439,3*0,5 'Přepočtené koeficientem množství</t>
  </si>
  <si>
    <t>181951114</t>
  </si>
  <si>
    <t>Úprava pláně vyrovnáním výškových rozdílů strojně v hornině třídy těžitelnosti II, skupiny 4 a 5 se zhutněním</t>
  </si>
  <si>
    <t>-536384625</t>
  </si>
  <si>
    <t>https://podminky.urs.cz/item/CS_URS_2024_02/181951114</t>
  </si>
  <si>
    <t>564851111</t>
  </si>
  <si>
    <t>Podklad ze štěrkodrti ŠD s rozprostřením a zhutněním plochy přes 100 m2, po zhutnění tl. 150 mm</t>
  </si>
  <si>
    <t>-115683931</t>
  </si>
  <si>
    <t>https://podminky.urs.cz/item/CS_URS_2024_02/564851111</t>
  </si>
  <si>
    <t>"Sanace v tl. 45 cm" Plocha_sanací*3</t>
  </si>
  <si>
    <t>919721131</t>
  </si>
  <si>
    <t>Geomříž pro stabilizaci podkladu tuhá trojosá z polypropylenu tloušťka 4 mm</t>
  </si>
  <si>
    <t>-1183760633</t>
  </si>
  <si>
    <t>https://podminky.urs.cz/item/CS_URS_2024_02/919721131</t>
  </si>
  <si>
    <t>498193198</t>
  </si>
  <si>
    <t>-1487171417</t>
  </si>
  <si>
    <t>V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</si>
  <si>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</si>
  <si>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</si>
  <si>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</si>
  <si>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</si>
  <si>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</si>
  <si>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</si>
  <si>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</si>
  <si>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</si>
  <si>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</si>
  <si>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</si>
  <si>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</si>
  <si>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Průzkumné, zeměměřičské a projektové práce</t>
  </si>
  <si>
    <t>kpl</t>
  </si>
  <si>
    <t>1024</t>
  </si>
  <si>
    <t>1830224680</t>
  </si>
  <si>
    <t>https://podminky.urs.cz/item/CS_URS_2024_02/010001000</t>
  </si>
  <si>
    <t xml:space="preserve">Poznámka k položce:_x000D_
Vytyčení sítí, zaměření po dokončení apod._x000D_
Komunikace: dokumentace skutečného provedení stavby, geometrické zaměření_x000D_
Dešťová kanalizace: dokumentace skutečného provedení stavby, geometrické zaměření_x000D_
Počet vyhotovení: 6x papírově, 1x elektronicky_x000D_
</t>
  </si>
  <si>
    <t>VRN3</t>
  </si>
  <si>
    <t>Zařízení staveniště</t>
  </si>
  <si>
    <t>030001000</t>
  </si>
  <si>
    <t>-932573539</t>
  </si>
  <si>
    <t>https://podminky.urs.cz/item/CS_URS_2024_02/030001000</t>
  </si>
  <si>
    <t>Poznámka k položce:_x000D_
Zřízení, provozování a likvidace ZS_x000D_
Včetně označení stavby</t>
  </si>
  <si>
    <t>VRN4</t>
  </si>
  <si>
    <t>Inženýrská činnost</t>
  </si>
  <si>
    <t>040001000</t>
  </si>
  <si>
    <t>-381558934</t>
  </si>
  <si>
    <t>https://podminky.urs.cz/item/CS_URS_2024_02/040001000</t>
  </si>
  <si>
    <t>Poznámka k položce:_x000D_
Kompletační a koordinační činnost</t>
  </si>
  <si>
    <t>VRN7</t>
  </si>
  <si>
    <t>Provozní vlivy</t>
  </si>
  <si>
    <t>070001000</t>
  </si>
  <si>
    <t>-41022456</t>
  </si>
  <si>
    <t>https://podminky.urs.cz/item/CS_URS_2024_02/070001000</t>
  </si>
  <si>
    <t>Poznámka k položce:_x000D_
Obsahuje náklady na DIO a DIR (pokud budou nutné)</t>
  </si>
  <si>
    <t>VRN9</t>
  </si>
  <si>
    <t>Ostatní náklady</t>
  </si>
  <si>
    <t>090001000</t>
  </si>
  <si>
    <t>889115244</t>
  </si>
  <si>
    <t>https://podminky.urs.cz/item/CS_URS_2024_02/090001000</t>
  </si>
  <si>
    <t>Poznámka k položce:_x000D_
Kamerové zkoušky kanalizace 2x_x000D_
Hutnicí zkoušky_x000D_
Rozbory asfaltu (PAU)</t>
  </si>
  <si>
    <t>SEZNAM FIGUR</t>
  </si>
  <si>
    <t>Výměra</t>
  </si>
  <si>
    <t>Použití figury:</t>
  </si>
  <si>
    <t>Podklad ze štěrkodrtě ŠD plochy přes 100 m2 tl 200 mm</t>
  </si>
  <si>
    <t>Asfaltový beton vrstva podkladní ACP 16 (obalované kamenivo OKS) tl 70 mm š přes 3 m</t>
  </si>
  <si>
    <t>Podklad ze směsi stmelené cementem SC C 8/10 (KSC I) tl 130 mm</t>
  </si>
  <si>
    <t>Postřik živičný infiltrační s posypem z asfaltu množství 1 kg/m2</t>
  </si>
  <si>
    <t>Postřik živičný spojovací ze silniční emulze v množství 0,30 kg/m2</t>
  </si>
  <si>
    <t>Asfaltový beton vrstva obrusná ACO 11 (ABS) tl 40 mm š přes 3 m z modifikovaného asfaltu</t>
  </si>
  <si>
    <t>Podklad ze štěrkodrtě ŠD plochy do 100 m2 tl 200 mm</t>
  </si>
  <si>
    <t>Podklad ze štěrkodrtě ŠD plochy do 100 m2 tl 100 mm</t>
  </si>
  <si>
    <t>Kladení zámkové dlažby pozemních komunikací ručně tl 80 mm skupiny A pl do 50 m2</t>
  </si>
  <si>
    <t>Podklad ze štěrkodrtě ŠD plochy přes 100 m2 tl 100 mm</t>
  </si>
  <si>
    <t>Kladení dlažby z vegetačních tvárnic pozemních komunikací tl 80 mm pl do 50 m2</t>
  </si>
  <si>
    <t>Podklad ze štěrkodrtě ŠD plochy do 100 m2 tl 150 mm</t>
  </si>
  <si>
    <t>Litý asfalt MA 11 (LAS) tl 40 mm š do 3 m z nemodifikovaného asfaltu</t>
  </si>
  <si>
    <t>Asfaltový beton vrstva obrusná ACO 11 (ABS) tl 40 mm š do 1,5 m z modifikovaného asfaltu</t>
  </si>
  <si>
    <t>Geotextilie pro ochranu, separaci a filtraci netkaná měrná hm přes 200 do 300 g/m2</t>
  </si>
  <si>
    <t>01/ S</t>
  </si>
  <si>
    <t>Hloubení jam nezapažených v hornině třídy těžitelnosti I skupiny 3 objem do 500 m3 strojně</t>
  </si>
  <si>
    <t>Vodorovné přemístění přes 4 000 do 5000 m výkopku/sypaniny z horniny třídy těžitelnosti I skupiny 1 až 3</t>
  </si>
  <si>
    <t>Vodorovné přemístění přes 4 000 do 5000 m výkopku/sypaniny z horniny třídy těžitelnosti II skupiny 4 a 5</t>
  </si>
  <si>
    <t>Poplatek za uložení zeminy a kamení na recyklační skládce (skládkovné) kód odpadu 17 05 04</t>
  </si>
  <si>
    <t>Hloubení jam nezapažených v hornině třídy těžitelnosti II skupiny 4 objem do 100 m3 strojně</t>
  </si>
  <si>
    <t>Úprava pláně v hornině třídy těžitelnosti I skupiny 1 až 3 se zhutněním strojně</t>
  </si>
  <si>
    <t>Úprava pláně v hornině třídy těžitelnosti II skupiny 4 a 5 se zhutněním strojně</t>
  </si>
  <si>
    <t>Podklad ze štěrkodrtě ŠD plochy přes 100 m2 tl 150 mm</t>
  </si>
  <si>
    <t>Geomříž pro stabilizaci podkladu tuhá trojosá z PP tl 4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</si>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</sst>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185803111" TargetMode="External"/><Relationship Id="rId21" Type="http://schemas.openxmlformats.org/officeDocument/2006/relationships/hyperlink" Target="https://podminky.urs.cz/item/CS_URS_2024_02/175111101" TargetMode="External"/><Relationship Id="rId42" Type="http://schemas.openxmlformats.org/officeDocument/2006/relationships/hyperlink" Target="https://podminky.urs.cz/item/CS_URS_2024_02/596212210" TargetMode="External"/><Relationship Id="rId47" Type="http://schemas.openxmlformats.org/officeDocument/2006/relationships/hyperlink" Target="https://podminky.urs.cz/item/CS_URS_2024_02/894412411" TargetMode="External"/><Relationship Id="rId63" Type="http://schemas.openxmlformats.org/officeDocument/2006/relationships/hyperlink" Target="https://podminky.urs.cz/item/CS_URS_2024_02/919122121" TargetMode="External"/><Relationship Id="rId68" Type="http://schemas.openxmlformats.org/officeDocument/2006/relationships/hyperlink" Target="https://podminky.urs.cz/item/CS_URS_2024_02/966006132" TargetMode="External"/><Relationship Id="rId16" Type="http://schemas.openxmlformats.org/officeDocument/2006/relationships/hyperlink" Target="https://podminky.urs.cz/item/CS_URS_2024_02/151101111" TargetMode="External"/><Relationship Id="rId11" Type="http://schemas.openxmlformats.org/officeDocument/2006/relationships/hyperlink" Target="https://podminky.urs.cz/item/CS_URS_2024_02/131251100" TargetMode="External"/><Relationship Id="rId32" Type="http://schemas.openxmlformats.org/officeDocument/2006/relationships/hyperlink" Target="https://podminky.urs.cz/item/CS_URS_2024_02/564861011" TargetMode="External"/><Relationship Id="rId37" Type="http://schemas.openxmlformats.org/officeDocument/2006/relationships/hyperlink" Target="https://podminky.urs.cz/item/CS_URS_2024_02/573231106" TargetMode="External"/><Relationship Id="rId53" Type="http://schemas.openxmlformats.org/officeDocument/2006/relationships/hyperlink" Target="https://podminky.urs.cz/item/CS_URS_2024_02/899304811" TargetMode="External"/><Relationship Id="rId58" Type="http://schemas.openxmlformats.org/officeDocument/2006/relationships/hyperlink" Target="https://podminky.urs.cz/item/CS_URS_2024_02/916131213" TargetMode="External"/><Relationship Id="rId74" Type="http://schemas.openxmlformats.org/officeDocument/2006/relationships/hyperlink" Target="https://podminky.urs.cz/item/CS_URS_2024_02/997221579" TargetMode="External"/><Relationship Id="rId79" Type="http://schemas.openxmlformats.org/officeDocument/2006/relationships/hyperlink" Target="https://podminky.urs.cz/item/CS_URS_2024_02/997013631" TargetMode="External"/><Relationship Id="rId5" Type="http://schemas.openxmlformats.org/officeDocument/2006/relationships/hyperlink" Target="https://podminky.urs.cz/item/CS_URS_2024_02/113107342" TargetMode="External"/><Relationship Id="rId61" Type="http://schemas.openxmlformats.org/officeDocument/2006/relationships/hyperlink" Target="https://podminky.urs.cz/item/CS_URS_2024_02/919111111" TargetMode="External"/><Relationship Id="rId82" Type="http://schemas.openxmlformats.org/officeDocument/2006/relationships/drawing" Target="../drawings/drawing2.xml"/><Relationship Id="rId19" Type="http://schemas.openxmlformats.org/officeDocument/2006/relationships/hyperlink" Target="https://podminky.urs.cz/item/CS_URS_2024_02/171201231" TargetMode="External"/><Relationship Id="rId14" Type="http://schemas.openxmlformats.org/officeDocument/2006/relationships/hyperlink" Target="https://podminky.urs.cz/item/CS_URS_2024_02/132312121" TargetMode="External"/><Relationship Id="rId22" Type="http://schemas.openxmlformats.org/officeDocument/2006/relationships/hyperlink" Target="https://podminky.urs.cz/item/CS_URS_2024_02/175111109" TargetMode="External"/><Relationship Id="rId27" Type="http://schemas.openxmlformats.org/officeDocument/2006/relationships/hyperlink" Target="https://podminky.urs.cz/item/CS_URS_2024_02/451573111" TargetMode="External"/><Relationship Id="rId30" Type="http://schemas.openxmlformats.org/officeDocument/2006/relationships/hyperlink" Target="https://podminky.urs.cz/item/CS_URS_2024_02/564831111" TargetMode="External"/><Relationship Id="rId35" Type="http://schemas.openxmlformats.org/officeDocument/2006/relationships/hyperlink" Target="https://podminky.urs.cz/item/CS_URS_2024_02/567122112" TargetMode="External"/><Relationship Id="rId43" Type="http://schemas.openxmlformats.org/officeDocument/2006/relationships/hyperlink" Target="https://podminky.urs.cz/item/CS_URS_2024_02/596412210" TargetMode="External"/><Relationship Id="rId48" Type="http://schemas.openxmlformats.org/officeDocument/2006/relationships/hyperlink" Target="https://podminky.urs.cz/item/CS_URS_2024_02/895941341" TargetMode="External"/><Relationship Id="rId56" Type="http://schemas.openxmlformats.org/officeDocument/2006/relationships/hyperlink" Target="https://podminky.urs.cz/item/CS_URS_2024_02/914111111" TargetMode="External"/><Relationship Id="rId64" Type="http://schemas.openxmlformats.org/officeDocument/2006/relationships/hyperlink" Target="https://podminky.urs.cz/item/CS_URS_2024_02/919726122" TargetMode="External"/><Relationship Id="rId69" Type="http://schemas.openxmlformats.org/officeDocument/2006/relationships/hyperlink" Target="https://podminky.urs.cz/item/CS_URS_2024_02/966006211" TargetMode="External"/><Relationship Id="rId77" Type="http://schemas.openxmlformats.org/officeDocument/2006/relationships/hyperlink" Target="https://podminky.urs.cz/item/CS_URS_2024_02/997221645" TargetMode="External"/><Relationship Id="rId8" Type="http://schemas.openxmlformats.org/officeDocument/2006/relationships/hyperlink" Target="https://podminky.urs.cz/item/CS_URS_2024_02/121151103" TargetMode="External"/><Relationship Id="rId51" Type="http://schemas.openxmlformats.org/officeDocument/2006/relationships/hyperlink" Target="https://podminky.urs.cz/item/CS_URS_2024_02/899104112" TargetMode="External"/><Relationship Id="rId72" Type="http://schemas.openxmlformats.org/officeDocument/2006/relationships/hyperlink" Target="https://podminky.urs.cz/item/CS_URS_2024_02/997221559" TargetMode="External"/><Relationship Id="rId80" Type="http://schemas.openxmlformats.org/officeDocument/2006/relationships/hyperlink" Target="https://podminky.urs.cz/item/CS_URS_2024_02/997221665" TargetMode="External"/><Relationship Id="rId3" Type="http://schemas.openxmlformats.org/officeDocument/2006/relationships/hyperlink" Target="https://podminky.urs.cz/item/CS_URS_2024_02/113107162" TargetMode="External"/><Relationship Id="rId12" Type="http://schemas.openxmlformats.org/officeDocument/2006/relationships/hyperlink" Target="https://podminky.urs.cz/item/CS_URS_2024_02/131351100" TargetMode="External"/><Relationship Id="rId17" Type="http://schemas.openxmlformats.org/officeDocument/2006/relationships/hyperlink" Target="https://podminky.urs.cz/item/CS_URS_2024_02/162651112" TargetMode="External"/><Relationship Id="rId25" Type="http://schemas.openxmlformats.org/officeDocument/2006/relationships/hyperlink" Target="https://podminky.urs.cz/item/CS_URS_2024_02/184813511" TargetMode="External"/><Relationship Id="rId33" Type="http://schemas.openxmlformats.org/officeDocument/2006/relationships/hyperlink" Target="https://podminky.urs.cz/item/CS_URS_2024_02/564861111" TargetMode="External"/><Relationship Id="rId38" Type="http://schemas.openxmlformats.org/officeDocument/2006/relationships/hyperlink" Target="https://podminky.urs.cz/item/CS_URS_2024_02/577134031" TargetMode="External"/><Relationship Id="rId46" Type="http://schemas.openxmlformats.org/officeDocument/2006/relationships/hyperlink" Target="https://podminky.urs.cz/item/CS_URS_2024_02/890411811" TargetMode="External"/><Relationship Id="rId59" Type="http://schemas.openxmlformats.org/officeDocument/2006/relationships/hyperlink" Target="https://podminky.urs.cz/item/CS_URS_2024_02/916231213" TargetMode="External"/><Relationship Id="rId67" Type="http://schemas.openxmlformats.org/officeDocument/2006/relationships/hyperlink" Target="https://podminky.urs.cz/item/CS_URS_2024_02/966001211" TargetMode="External"/><Relationship Id="rId20" Type="http://schemas.openxmlformats.org/officeDocument/2006/relationships/hyperlink" Target="https://podminky.urs.cz/item/CS_URS_2024_02/174111101" TargetMode="External"/><Relationship Id="rId41" Type="http://schemas.openxmlformats.org/officeDocument/2006/relationships/hyperlink" Target="https://podminky.urs.cz/item/CS_URS_2024_02/596211110" TargetMode="External"/><Relationship Id="rId54" Type="http://schemas.openxmlformats.org/officeDocument/2006/relationships/hyperlink" Target="https://podminky.urs.cz/item/CS_URS_2024_02/899722112" TargetMode="External"/><Relationship Id="rId62" Type="http://schemas.openxmlformats.org/officeDocument/2006/relationships/hyperlink" Target="https://podminky.urs.cz/item/CS_URS_2024_02/919112222" TargetMode="External"/><Relationship Id="rId70" Type="http://schemas.openxmlformats.org/officeDocument/2006/relationships/hyperlink" Target="https://podminky.urs.cz/item/CS_URS_2024_02/966006251" TargetMode="External"/><Relationship Id="rId75" Type="http://schemas.openxmlformats.org/officeDocument/2006/relationships/hyperlink" Target="https://podminky.urs.cz/item/CS_URS_2024_02/997221615" TargetMode="External"/><Relationship Id="rId1" Type="http://schemas.openxmlformats.org/officeDocument/2006/relationships/hyperlink" Target="https://podminky.urs.cz/item/CS_URS_2024_02/111211101" TargetMode="External"/><Relationship Id="rId6" Type="http://schemas.openxmlformats.org/officeDocument/2006/relationships/hyperlink" Target="https://podminky.urs.cz/item/CS_URS_2024_01/113154112" TargetMode="External"/><Relationship Id="rId15" Type="http://schemas.openxmlformats.org/officeDocument/2006/relationships/hyperlink" Target="https://podminky.urs.cz/item/CS_URS_2024_02/151101101" TargetMode="External"/><Relationship Id="rId23" Type="http://schemas.openxmlformats.org/officeDocument/2006/relationships/hyperlink" Target="https://podminky.urs.cz/item/CS_URS_2024_02/181311103" TargetMode="External"/><Relationship Id="rId28" Type="http://schemas.openxmlformats.org/officeDocument/2006/relationships/hyperlink" Target="https://podminky.urs.cz/item/CS_URS_2024_02/452112122" TargetMode="External"/><Relationship Id="rId36" Type="http://schemas.openxmlformats.org/officeDocument/2006/relationships/hyperlink" Target="https://podminky.urs.cz/item/CS_URS_2024_02/573111112" TargetMode="External"/><Relationship Id="rId49" Type="http://schemas.openxmlformats.org/officeDocument/2006/relationships/hyperlink" Target="https://podminky.urs.cz/item/CS_URS_2024_02/895941351" TargetMode="External"/><Relationship Id="rId57" Type="http://schemas.openxmlformats.org/officeDocument/2006/relationships/hyperlink" Target="https://podminky.urs.cz/item/CS_URS_2024_02/914511111" TargetMode="External"/><Relationship Id="rId10" Type="http://schemas.openxmlformats.org/officeDocument/2006/relationships/hyperlink" Target="https://podminky.urs.cz/item/CS_URS_2024_02/122351102" TargetMode="External"/><Relationship Id="rId31" Type="http://schemas.openxmlformats.org/officeDocument/2006/relationships/hyperlink" Target="https://podminky.urs.cz/item/CS_URS_2024_02/564851011" TargetMode="External"/><Relationship Id="rId44" Type="http://schemas.openxmlformats.org/officeDocument/2006/relationships/hyperlink" Target="https://podminky.urs.cz/item/CS_URS_2024_02/871313122" TargetMode="External"/><Relationship Id="rId52" Type="http://schemas.openxmlformats.org/officeDocument/2006/relationships/hyperlink" Target="https://podminky.urs.cz/item/CS_URS_2024_02/899204112" TargetMode="External"/><Relationship Id="rId60" Type="http://schemas.openxmlformats.org/officeDocument/2006/relationships/hyperlink" Target="https://podminky.urs.cz/item/CS_URS_2024_02/916991121" TargetMode="External"/><Relationship Id="rId65" Type="http://schemas.openxmlformats.org/officeDocument/2006/relationships/hyperlink" Target="https://podminky.urs.cz/item/CS_URS_2024_02/919735111" TargetMode="External"/><Relationship Id="rId73" Type="http://schemas.openxmlformats.org/officeDocument/2006/relationships/hyperlink" Target="https://podminky.urs.cz/item/CS_URS_2024_02/997221571" TargetMode="External"/><Relationship Id="rId78" Type="http://schemas.openxmlformats.org/officeDocument/2006/relationships/hyperlink" Target="https://podminky.urs.cz/item/CS_URS_2024_02/997221655" TargetMode="External"/><Relationship Id="rId81" Type="http://schemas.openxmlformats.org/officeDocument/2006/relationships/hyperlink" Target="https://podminky.urs.cz/item/CS_URS_2024_02/998225111" TargetMode="External"/><Relationship Id="rId4" Type="http://schemas.openxmlformats.org/officeDocument/2006/relationships/hyperlink" Target="https://podminky.urs.cz/item/CS_URS_2024_02/113107322" TargetMode="External"/><Relationship Id="rId9" Type="http://schemas.openxmlformats.org/officeDocument/2006/relationships/hyperlink" Target="https://podminky.urs.cz/item/CS_URS_2024_02/122251102" TargetMode="External"/><Relationship Id="rId13" Type="http://schemas.openxmlformats.org/officeDocument/2006/relationships/hyperlink" Target="https://podminky.urs.cz/item/CS_URS_2024_02/132212121" TargetMode="External"/><Relationship Id="rId18" Type="http://schemas.openxmlformats.org/officeDocument/2006/relationships/hyperlink" Target="https://podminky.urs.cz/item/CS_URS_2024_02/162651132" TargetMode="External"/><Relationship Id="rId39" Type="http://schemas.openxmlformats.org/officeDocument/2006/relationships/hyperlink" Target="https://podminky.urs.cz/item/CS_URS_2024_02/577134141" TargetMode="External"/><Relationship Id="rId34" Type="http://schemas.openxmlformats.org/officeDocument/2006/relationships/hyperlink" Target="https://podminky.urs.cz/item/CS_URS_2024_02/565155121" TargetMode="External"/><Relationship Id="rId50" Type="http://schemas.openxmlformats.org/officeDocument/2006/relationships/hyperlink" Target="https://podminky.urs.cz/item/CS_URS_2024_02/895941362" TargetMode="External"/><Relationship Id="rId55" Type="http://schemas.openxmlformats.org/officeDocument/2006/relationships/hyperlink" Target="https://podminky.urs.cz/item/CS_URS_2024_02/911381832" TargetMode="External"/><Relationship Id="rId76" Type="http://schemas.openxmlformats.org/officeDocument/2006/relationships/hyperlink" Target="https://podminky.urs.cz/item/CS_URS_2024_02/997221625" TargetMode="External"/><Relationship Id="rId7" Type="http://schemas.openxmlformats.org/officeDocument/2006/relationships/hyperlink" Target="https://podminky.urs.cz/item/CS_URS_2024_02/113202111" TargetMode="External"/><Relationship Id="rId71" Type="http://schemas.openxmlformats.org/officeDocument/2006/relationships/hyperlink" Target="https://podminky.urs.cz/item/CS_URS_2024_02/997221551" TargetMode="External"/><Relationship Id="rId2" Type="http://schemas.openxmlformats.org/officeDocument/2006/relationships/hyperlink" Target="https://podminky.urs.cz/item/CS_URS_2024_02/113106242" TargetMode="External"/><Relationship Id="rId29" Type="http://schemas.openxmlformats.org/officeDocument/2006/relationships/hyperlink" Target="https://podminky.urs.cz/item/CS_URS_2024_02/564831011" TargetMode="External"/><Relationship Id="rId24" Type="http://schemas.openxmlformats.org/officeDocument/2006/relationships/hyperlink" Target="https://podminky.urs.cz/item/CS_URS_2024_02/181411141" TargetMode="External"/><Relationship Id="rId40" Type="http://schemas.openxmlformats.org/officeDocument/2006/relationships/hyperlink" Target="https://podminky.urs.cz/item/CS_URS_2024_02/578143113" TargetMode="External"/><Relationship Id="rId45" Type="http://schemas.openxmlformats.org/officeDocument/2006/relationships/hyperlink" Target="https://podminky.urs.cz/item/CS_URS_2024_02/877310330" TargetMode="External"/><Relationship Id="rId66" Type="http://schemas.openxmlformats.org/officeDocument/2006/relationships/hyperlink" Target="https://podminky.urs.cz/item/CS_URS_2024_02/93612411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564851111" TargetMode="External"/><Relationship Id="rId3" Type="http://schemas.openxmlformats.org/officeDocument/2006/relationships/hyperlink" Target="https://podminky.urs.cz/item/CS_URS_2024_02/162651112" TargetMode="External"/><Relationship Id="rId7" Type="http://schemas.openxmlformats.org/officeDocument/2006/relationships/hyperlink" Target="https://podminky.urs.cz/item/CS_URS_2024_02/181951114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podminky.urs.cz/item/CS_URS_2024_02/131351103" TargetMode="External"/><Relationship Id="rId1" Type="http://schemas.openxmlformats.org/officeDocument/2006/relationships/hyperlink" Target="https://podminky.urs.cz/item/CS_URS_2024_02/131251104" TargetMode="External"/><Relationship Id="rId6" Type="http://schemas.openxmlformats.org/officeDocument/2006/relationships/hyperlink" Target="https://podminky.urs.cz/item/CS_URS_2024_02/181951112" TargetMode="External"/><Relationship Id="rId11" Type="http://schemas.openxmlformats.org/officeDocument/2006/relationships/hyperlink" Target="https://podminky.urs.cz/item/CS_URS_2024_02/998225111" TargetMode="External"/><Relationship Id="rId5" Type="http://schemas.openxmlformats.org/officeDocument/2006/relationships/hyperlink" Target="https://podminky.urs.cz/item/CS_URS_2024_02/171201231" TargetMode="External"/><Relationship Id="rId10" Type="http://schemas.openxmlformats.org/officeDocument/2006/relationships/hyperlink" Target="https://podminky.urs.cz/item/CS_URS_2024_02/919726122" TargetMode="External"/><Relationship Id="rId4" Type="http://schemas.openxmlformats.org/officeDocument/2006/relationships/hyperlink" Target="https://podminky.urs.cz/item/CS_URS_2024_02/162651132" TargetMode="External"/><Relationship Id="rId9" Type="http://schemas.openxmlformats.org/officeDocument/2006/relationships/hyperlink" Target="https://podminky.urs.cz/item/CS_URS_2024_02/91972113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40001000" TargetMode="External"/><Relationship Id="rId2" Type="http://schemas.openxmlformats.org/officeDocument/2006/relationships/hyperlink" Target="https://podminky.urs.cz/item/CS_URS_2024_02/030001000" TargetMode="External"/><Relationship Id="rId1" Type="http://schemas.openxmlformats.org/officeDocument/2006/relationships/hyperlink" Target="https://podminky.urs.cz/item/CS_URS_2024_02/010001000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s://podminky.urs.cz/item/CS_URS_2024_02/090001000" TargetMode="External"/><Relationship Id="rId4" Type="http://schemas.openxmlformats.org/officeDocument/2006/relationships/hyperlink" Target="https://podminky.urs.cz/item/CS_URS_2024_02/070001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opLeftCell="A6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87" t="s">
        <v>14</v>
      </c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25"/>
      <c r="AQ5" s="25"/>
      <c r="AR5" s="23"/>
      <c r="BE5" s="384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89" t="s">
        <v>17</v>
      </c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25"/>
      <c r="AQ6" s="25"/>
      <c r="AR6" s="23"/>
      <c r="BE6" s="385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85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85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85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85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85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85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30</v>
      </c>
      <c r="AO13" s="25"/>
      <c r="AP13" s="25"/>
      <c r="AQ13" s="25"/>
      <c r="AR13" s="23"/>
      <c r="BE13" s="385"/>
      <c r="BS13" s="20" t="s">
        <v>6</v>
      </c>
    </row>
    <row r="14" spans="1:74" ht="12.75">
      <c r="B14" s="24"/>
      <c r="C14" s="25"/>
      <c r="D14" s="25"/>
      <c r="E14" s="390" t="s">
        <v>30</v>
      </c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85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85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85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85"/>
      <c r="BS17" s="20" t="s">
        <v>32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85"/>
      <c r="BS18" s="20" t="s">
        <v>6</v>
      </c>
    </row>
    <row r="19" spans="1:71" s="1" customFormat="1" ht="12" customHeight="1">
      <c r="B19" s="24"/>
      <c r="C19" s="25"/>
      <c r="D19" s="32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85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27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85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85"/>
    </row>
    <row r="22" spans="1:71" s="1" customFormat="1" ht="12" customHeight="1">
      <c r="B22" s="24"/>
      <c r="C22" s="25"/>
      <c r="D22" s="32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85"/>
    </row>
    <row r="23" spans="1:71" s="1" customFormat="1" ht="47.25" customHeight="1">
      <c r="B23" s="24"/>
      <c r="C23" s="25"/>
      <c r="D23" s="25"/>
      <c r="E23" s="392" t="s">
        <v>35</v>
      </c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25"/>
      <c r="AP23" s="25"/>
      <c r="AQ23" s="25"/>
      <c r="AR23" s="23"/>
      <c r="BE23" s="385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85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85"/>
    </row>
    <row r="26" spans="1:71" s="2" customFormat="1" ht="25.9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93">
        <f>ROUND(AG54,2)</f>
        <v>0</v>
      </c>
      <c r="AL26" s="394"/>
      <c r="AM26" s="394"/>
      <c r="AN26" s="394"/>
      <c r="AO26" s="394"/>
      <c r="AP26" s="39"/>
      <c r="AQ26" s="39"/>
      <c r="AR26" s="42"/>
      <c r="BE26" s="385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85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5" t="s">
        <v>37</v>
      </c>
      <c r="M28" s="395"/>
      <c r="N28" s="395"/>
      <c r="O28" s="395"/>
      <c r="P28" s="395"/>
      <c r="Q28" s="39"/>
      <c r="R28" s="39"/>
      <c r="S28" s="39"/>
      <c r="T28" s="39"/>
      <c r="U28" s="39"/>
      <c r="V28" s="39"/>
      <c r="W28" s="395" t="s">
        <v>38</v>
      </c>
      <c r="X28" s="395"/>
      <c r="Y28" s="395"/>
      <c r="Z28" s="395"/>
      <c r="AA28" s="395"/>
      <c r="AB28" s="395"/>
      <c r="AC28" s="395"/>
      <c r="AD28" s="395"/>
      <c r="AE28" s="395"/>
      <c r="AF28" s="39"/>
      <c r="AG28" s="39"/>
      <c r="AH28" s="39"/>
      <c r="AI28" s="39"/>
      <c r="AJ28" s="39"/>
      <c r="AK28" s="395" t="s">
        <v>39</v>
      </c>
      <c r="AL28" s="395"/>
      <c r="AM28" s="395"/>
      <c r="AN28" s="395"/>
      <c r="AO28" s="395"/>
      <c r="AP28" s="39"/>
      <c r="AQ28" s="39"/>
      <c r="AR28" s="42"/>
      <c r="BE28" s="385"/>
    </row>
    <row r="29" spans="1:71" s="3" customFormat="1" ht="14.45" customHeight="1">
      <c r="B29" s="43"/>
      <c r="C29" s="44"/>
      <c r="D29" s="32" t="s">
        <v>40</v>
      </c>
      <c r="E29" s="44"/>
      <c r="F29" s="32" t="s">
        <v>41</v>
      </c>
      <c r="G29" s="44"/>
      <c r="H29" s="44"/>
      <c r="I29" s="44"/>
      <c r="J29" s="44"/>
      <c r="K29" s="44"/>
      <c r="L29" s="398">
        <v>0.21</v>
      </c>
      <c r="M29" s="397"/>
      <c r="N29" s="397"/>
      <c r="O29" s="397"/>
      <c r="P29" s="397"/>
      <c r="Q29" s="44"/>
      <c r="R29" s="44"/>
      <c r="S29" s="44"/>
      <c r="T29" s="44"/>
      <c r="U29" s="44"/>
      <c r="V29" s="44"/>
      <c r="W29" s="396">
        <f>ROUND(AZ54, 2)</f>
        <v>0</v>
      </c>
      <c r="X29" s="397"/>
      <c r="Y29" s="397"/>
      <c r="Z29" s="397"/>
      <c r="AA29" s="397"/>
      <c r="AB29" s="397"/>
      <c r="AC29" s="397"/>
      <c r="AD29" s="397"/>
      <c r="AE29" s="397"/>
      <c r="AF29" s="44"/>
      <c r="AG29" s="44"/>
      <c r="AH29" s="44"/>
      <c r="AI29" s="44"/>
      <c r="AJ29" s="44"/>
      <c r="AK29" s="396">
        <f>ROUND(AV54, 2)</f>
        <v>0</v>
      </c>
      <c r="AL29" s="397"/>
      <c r="AM29" s="397"/>
      <c r="AN29" s="397"/>
      <c r="AO29" s="397"/>
      <c r="AP29" s="44"/>
      <c r="AQ29" s="44"/>
      <c r="AR29" s="45"/>
      <c r="BE29" s="386"/>
    </row>
    <row r="30" spans="1:71" s="3" customFormat="1" ht="14.45" customHeight="1">
      <c r="B30" s="43"/>
      <c r="C30" s="44"/>
      <c r="D30" s="44"/>
      <c r="E30" s="44"/>
      <c r="F30" s="32" t="s">
        <v>42</v>
      </c>
      <c r="G30" s="44"/>
      <c r="H30" s="44"/>
      <c r="I30" s="44"/>
      <c r="J30" s="44"/>
      <c r="K30" s="44"/>
      <c r="L30" s="398">
        <v>0.12</v>
      </c>
      <c r="M30" s="397"/>
      <c r="N30" s="397"/>
      <c r="O30" s="397"/>
      <c r="P30" s="397"/>
      <c r="Q30" s="44"/>
      <c r="R30" s="44"/>
      <c r="S30" s="44"/>
      <c r="T30" s="44"/>
      <c r="U30" s="44"/>
      <c r="V30" s="44"/>
      <c r="W30" s="396">
        <f>ROUND(BA54, 2)</f>
        <v>0</v>
      </c>
      <c r="X30" s="397"/>
      <c r="Y30" s="397"/>
      <c r="Z30" s="397"/>
      <c r="AA30" s="397"/>
      <c r="AB30" s="397"/>
      <c r="AC30" s="397"/>
      <c r="AD30" s="397"/>
      <c r="AE30" s="397"/>
      <c r="AF30" s="44"/>
      <c r="AG30" s="44"/>
      <c r="AH30" s="44"/>
      <c r="AI30" s="44"/>
      <c r="AJ30" s="44"/>
      <c r="AK30" s="396">
        <f>ROUND(AW54, 2)</f>
        <v>0</v>
      </c>
      <c r="AL30" s="397"/>
      <c r="AM30" s="397"/>
      <c r="AN30" s="397"/>
      <c r="AO30" s="397"/>
      <c r="AP30" s="44"/>
      <c r="AQ30" s="44"/>
      <c r="AR30" s="45"/>
      <c r="BE30" s="386"/>
    </row>
    <row r="31" spans="1:71" s="3" customFormat="1" ht="14.45" hidden="1" customHeight="1">
      <c r="B31" s="43"/>
      <c r="C31" s="44"/>
      <c r="D31" s="44"/>
      <c r="E31" s="44"/>
      <c r="F31" s="32" t="s">
        <v>43</v>
      </c>
      <c r="G31" s="44"/>
      <c r="H31" s="44"/>
      <c r="I31" s="44"/>
      <c r="J31" s="44"/>
      <c r="K31" s="44"/>
      <c r="L31" s="398">
        <v>0.21</v>
      </c>
      <c r="M31" s="397"/>
      <c r="N31" s="397"/>
      <c r="O31" s="397"/>
      <c r="P31" s="397"/>
      <c r="Q31" s="44"/>
      <c r="R31" s="44"/>
      <c r="S31" s="44"/>
      <c r="T31" s="44"/>
      <c r="U31" s="44"/>
      <c r="V31" s="44"/>
      <c r="W31" s="396">
        <f>ROUND(BB54, 2)</f>
        <v>0</v>
      </c>
      <c r="X31" s="397"/>
      <c r="Y31" s="397"/>
      <c r="Z31" s="397"/>
      <c r="AA31" s="397"/>
      <c r="AB31" s="397"/>
      <c r="AC31" s="397"/>
      <c r="AD31" s="397"/>
      <c r="AE31" s="397"/>
      <c r="AF31" s="44"/>
      <c r="AG31" s="44"/>
      <c r="AH31" s="44"/>
      <c r="AI31" s="44"/>
      <c r="AJ31" s="44"/>
      <c r="AK31" s="396">
        <v>0</v>
      </c>
      <c r="AL31" s="397"/>
      <c r="AM31" s="397"/>
      <c r="AN31" s="397"/>
      <c r="AO31" s="397"/>
      <c r="AP31" s="44"/>
      <c r="AQ31" s="44"/>
      <c r="AR31" s="45"/>
      <c r="BE31" s="386"/>
    </row>
    <row r="32" spans="1:71" s="3" customFormat="1" ht="14.45" hidden="1" customHeight="1">
      <c r="B32" s="43"/>
      <c r="C32" s="44"/>
      <c r="D32" s="44"/>
      <c r="E32" s="44"/>
      <c r="F32" s="32" t="s">
        <v>44</v>
      </c>
      <c r="G32" s="44"/>
      <c r="H32" s="44"/>
      <c r="I32" s="44"/>
      <c r="J32" s="44"/>
      <c r="K32" s="44"/>
      <c r="L32" s="398">
        <v>0.12</v>
      </c>
      <c r="M32" s="397"/>
      <c r="N32" s="397"/>
      <c r="O32" s="397"/>
      <c r="P32" s="397"/>
      <c r="Q32" s="44"/>
      <c r="R32" s="44"/>
      <c r="S32" s="44"/>
      <c r="T32" s="44"/>
      <c r="U32" s="44"/>
      <c r="V32" s="44"/>
      <c r="W32" s="396">
        <f>ROUND(BC54, 2)</f>
        <v>0</v>
      </c>
      <c r="X32" s="397"/>
      <c r="Y32" s="397"/>
      <c r="Z32" s="397"/>
      <c r="AA32" s="397"/>
      <c r="AB32" s="397"/>
      <c r="AC32" s="397"/>
      <c r="AD32" s="397"/>
      <c r="AE32" s="397"/>
      <c r="AF32" s="44"/>
      <c r="AG32" s="44"/>
      <c r="AH32" s="44"/>
      <c r="AI32" s="44"/>
      <c r="AJ32" s="44"/>
      <c r="AK32" s="396">
        <v>0</v>
      </c>
      <c r="AL32" s="397"/>
      <c r="AM32" s="397"/>
      <c r="AN32" s="397"/>
      <c r="AO32" s="397"/>
      <c r="AP32" s="44"/>
      <c r="AQ32" s="44"/>
      <c r="AR32" s="45"/>
      <c r="BE32" s="386"/>
    </row>
    <row r="33" spans="1:57" s="3" customFormat="1" ht="14.45" hidden="1" customHeight="1">
      <c r="B33" s="43"/>
      <c r="C33" s="44"/>
      <c r="D33" s="44"/>
      <c r="E33" s="44"/>
      <c r="F33" s="32" t="s">
        <v>45</v>
      </c>
      <c r="G33" s="44"/>
      <c r="H33" s="44"/>
      <c r="I33" s="44"/>
      <c r="J33" s="44"/>
      <c r="K33" s="44"/>
      <c r="L33" s="398">
        <v>0</v>
      </c>
      <c r="M33" s="397"/>
      <c r="N33" s="397"/>
      <c r="O33" s="397"/>
      <c r="P33" s="397"/>
      <c r="Q33" s="44"/>
      <c r="R33" s="44"/>
      <c r="S33" s="44"/>
      <c r="T33" s="44"/>
      <c r="U33" s="44"/>
      <c r="V33" s="44"/>
      <c r="W33" s="396">
        <f>ROUND(BD54, 2)</f>
        <v>0</v>
      </c>
      <c r="X33" s="397"/>
      <c r="Y33" s="397"/>
      <c r="Z33" s="397"/>
      <c r="AA33" s="397"/>
      <c r="AB33" s="397"/>
      <c r="AC33" s="397"/>
      <c r="AD33" s="397"/>
      <c r="AE33" s="397"/>
      <c r="AF33" s="44"/>
      <c r="AG33" s="44"/>
      <c r="AH33" s="44"/>
      <c r="AI33" s="44"/>
      <c r="AJ33" s="44"/>
      <c r="AK33" s="396">
        <v>0</v>
      </c>
      <c r="AL33" s="397"/>
      <c r="AM33" s="397"/>
      <c r="AN33" s="397"/>
      <c r="AO33" s="397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402" t="s">
        <v>48</v>
      </c>
      <c r="Y35" s="400"/>
      <c r="Z35" s="400"/>
      <c r="AA35" s="400"/>
      <c r="AB35" s="400"/>
      <c r="AC35" s="48"/>
      <c r="AD35" s="48"/>
      <c r="AE35" s="48"/>
      <c r="AF35" s="48"/>
      <c r="AG35" s="48"/>
      <c r="AH35" s="48"/>
      <c r="AI35" s="48"/>
      <c r="AJ35" s="48"/>
      <c r="AK35" s="399">
        <f>SUM(AK26:AK33)</f>
        <v>0</v>
      </c>
      <c r="AL35" s="400"/>
      <c r="AM35" s="400"/>
      <c r="AN35" s="400"/>
      <c r="AO35" s="401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240610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60" t="str">
        <f>K6</f>
        <v>Oprava pozemní komunikace v okolí BD Palackého 1256</v>
      </c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Český Brod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62" t="str">
        <f>IF(AN8= "","",AN8)</f>
        <v>3. 7. 2024</v>
      </c>
      <c r="AN47" s="362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369" t="str">
        <f>IF(E17="","",E17)</f>
        <v xml:space="preserve"> </v>
      </c>
      <c r="AN49" s="370"/>
      <c r="AO49" s="370"/>
      <c r="AP49" s="370"/>
      <c r="AQ49" s="39"/>
      <c r="AR49" s="42"/>
      <c r="AS49" s="363" t="s">
        <v>50</v>
      </c>
      <c r="AT49" s="364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33</v>
      </c>
      <c r="AJ50" s="39"/>
      <c r="AK50" s="39"/>
      <c r="AL50" s="39"/>
      <c r="AM50" s="369" t="str">
        <f>IF(E20="","",E20)</f>
        <v xml:space="preserve"> </v>
      </c>
      <c r="AN50" s="370"/>
      <c r="AO50" s="370"/>
      <c r="AP50" s="370"/>
      <c r="AQ50" s="39"/>
      <c r="AR50" s="42"/>
      <c r="AS50" s="365"/>
      <c r="AT50" s="366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67"/>
      <c r="AT51" s="368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71" t="s">
        <v>51</v>
      </c>
      <c r="D52" s="372"/>
      <c r="E52" s="372"/>
      <c r="F52" s="372"/>
      <c r="G52" s="372"/>
      <c r="H52" s="69"/>
      <c r="I52" s="374" t="s">
        <v>52</v>
      </c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3" t="s">
        <v>53</v>
      </c>
      <c r="AH52" s="372"/>
      <c r="AI52" s="372"/>
      <c r="AJ52" s="372"/>
      <c r="AK52" s="372"/>
      <c r="AL52" s="372"/>
      <c r="AM52" s="372"/>
      <c r="AN52" s="374" t="s">
        <v>54</v>
      </c>
      <c r="AO52" s="372"/>
      <c r="AP52" s="372"/>
      <c r="AQ52" s="70" t="s">
        <v>55</v>
      </c>
      <c r="AR52" s="42"/>
      <c r="AS52" s="71" t="s">
        <v>56</v>
      </c>
      <c r="AT52" s="72" t="s">
        <v>57</v>
      </c>
      <c r="AU52" s="72" t="s">
        <v>58</v>
      </c>
      <c r="AV52" s="72" t="s">
        <v>59</v>
      </c>
      <c r="AW52" s="72" t="s">
        <v>60</v>
      </c>
      <c r="AX52" s="72" t="s">
        <v>61</v>
      </c>
      <c r="AY52" s="72" t="s">
        <v>62</v>
      </c>
      <c r="AZ52" s="72" t="s">
        <v>63</v>
      </c>
      <c r="BA52" s="72" t="s">
        <v>64</v>
      </c>
      <c r="BB52" s="72" t="s">
        <v>65</v>
      </c>
      <c r="BC52" s="72" t="s">
        <v>66</v>
      </c>
      <c r="BD52" s="73" t="s">
        <v>67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68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82">
        <f>ROUND(AG55+AG58,2)</f>
        <v>0</v>
      </c>
      <c r="AH54" s="382"/>
      <c r="AI54" s="382"/>
      <c r="AJ54" s="382"/>
      <c r="AK54" s="382"/>
      <c r="AL54" s="382"/>
      <c r="AM54" s="382"/>
      <c r="AN54" s="383">
        <f>SUM(AG54,AT54)</f>
        <v>0</v>
      </c>
      <c r="AO54" s="383"/>
      <c r="AP54" s="383"/>
      <c r="AQ54" s="81" t="s">
        <v>19</v>
      </c>
      <c r="AR54" s="82"/>
      <c r="AS54" s="83">
        <f>ROUND(AS55+AS58,2)</f>
        <v>0</v>
      </c>
      <c r="AT54" s="84">
        <f>ROUND(SUM(AV54:AW54),2)</f>
        <v>0</v>
      </c>
      <c r="AU54" s="85">
        <f>ROUND(AU55+AU58,5)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ROUND(AZ55+AZ58,2)</f>
        <v>0</v>
      </c>
      <c r="BA54" s="84">
        <f>ROUND(BA55+BA58,2)</f>
        <v>0</v>
      </c>
      <c r="BB54" s="84">
        <f>ROUND(BB55+BB58,2)</f>
        <v>0</v>
      </c>
      <c r="BC54" s="84">
        <f>ROUND(BC55+BC58,2)</f>
        <v>0</v>
      </c>
      <c r="BD54" s="86">
        <f>ROUND(BD55+BD58,2)</f>
        <v>0</v>
      </c>
      <c r="BS54" s="87" t="s">
        <v>69</v>
      </c>
      <c r="BT54" s="87" t="s">
        <v>70</v>
      </c>
      <c r="BU54" s="88" t="s">
        <v>71</v>
      </c>
      <c r="BV54" s="87" t="s">
        <v>72</v>
      </c>
      <c r="BW54" s="87" t="s">
        <v>5</v>
      </c>
      <c r="BX54" s="87" t="s">
        <v>73</v>
      </c>
      <c r="CL54" s="87" t="s">
        <v>19</v>
      </c>
    </row>
    <row r="55" spans="1:91" s="7" customFormat="1" ht="16.5" customHeight="1">
      <c r="B55" s="89"/>
      <c r="C55" s="90"/>
      <c r="D55" s="378" t="s">
        <v>74</v>
      </c>
      <c r="E55" s="378"/>
      <c r="F55" s="378"/>
      <c r="G55" s="378"/>
      <c r="H55" s="378"/>
      <c r="I55" s="91"/>
      <c r="J55" s="378" t="s">
        <v>75</v>
      </c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5">
        <f>ROUND(SUM(AG56:AG57),2)</f>
        <v>0</v>
      </c>
      <c r="AH55" s="376"/>
      <c r="AI55" s="376"/>
      <c r="AJ55" s="376"/>
      <c r="AK55" s="376"/>
      <c r="AL55" s="376"/>
      <c r="AM55" s="376"/>
      <c r="AN55" s="377">
        <f>SUM(AG55,AT55)</f>
        <v>0</v>
      </c>
      <c r="AO55" s="376"/>
      <c r="AP55" s="376"/>
      <c r="AQ55" s="92" t="s">
        <v>76</v>
      </c>
      <c r="AR55" s="93"/>
      <c r="AS55" s="94">
        <f>ROUND(SUM(AS56:AS57),2)</f>
        <v>0</v>
      </c>
      <c r="AT55" s="95">
        <f>ROUND(SUM(AV55:AW55),2)</f>
        <v>0</v>
      </c>
      <c r="AU55" s="96">
        <f>ROUND(SUM(AU56:AU57),5)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ROUND(SUM(AZ56:AZ57),2)</f>
        <v>0</v>
      </c>
      <c r="BA55" s="95">
        <f>ROUND(SUM(BA56:BA57),2)</f>
        <v>0</v>
      </c>
      <c r="BB55" s="95">
        <f>ROUND(SUM(BB56:BB57),2)</f>
        <v>0</v>
      </c>
      <c r="BC55" s="95">
        <f>ROUND(SUM(BC56:BC57),2)</f>
        <v>0</v>
      </c>
      <c r="BD55" s="97">
        <f>ROUND(SUM(BD56:BD57),2)</f>
        <v>0</v>
      </c>
      <c r="BS55" s="98" t="s">
        <v>69</v>
      </c>
      <c r="BT55" s="98" t="s">
        <v>77</v>
      </c>
      <c r="BV55" s="98" t="s">
        <v>72</v>
      </c>
      <c r="BW55" s="98" t="s">
        <v>78</v>
      </c>
      <c r="BX55" s="98" t="s">
        <v>5</v>
      </c>
      <c r="CL55" s="98" t="s">
        <v>19</v>
      </c>
      <c r="CM55" s="98" t="s">
        <v>79</v>
      </c>
    </row>
    <row r="56" spans="1:91" s="4" customFormat="1" ht="16.5" customHeight="1">
      <c r="A56" s="99" t="s">
        <v>80</v>
      </c>
      <c r="B56" s="54"/>
      <c r="C56" s="100"/>
      <c r="D56" s="100"/>
      <c r="E56" s="381" t="s">
        <v>74</v>
      </c>
      <c r="F56" s="381"/>
      <c r="G56" s="381"/>
      <c r="H56" s="381"/>
      <c r="I56" s="381"/>
      <c r="J56" s="100"/>
      <c r="K56" s="381" t="s">
        <v>75</v>
      </c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79">
        <f>'01 - Komunikace'!J30</f>
        <v>0</v>
      </c>
      <c r="AH56" s="380"/>
      <c r="AI56" s="380"/>
      <c r="AJ56" s="380"/>
      <c r="AK56" s="380"/>
      <c r="AL56" s="380"/>
      <c r="AM56" s="380"/>
      <c r="AN56" s="379">
        <f>SUM(AG56,AT56)</f>
        <v>0</v>
      </c>
      <c r="AO56" s="380"/>
      <c r="AP56" s="380"/>
      <c r="AQ56" s="101" t="s">
        <v>81</v>
      </c>
      <c r="AR56" s="56"/>
      <c r="AS56" s="102">
        <v>0</v>
      </c>
      <c r="AT56" s="103">
        <f>ROUND(SUM(AV56:AW56),2)</f>
        <v>0</v>
      </c>
      <c r="AU56" s="104">
        <f>'01 - Komunikace'!P89</f>
        <v>0</v>
      </c>
      <c r="AV56" s="103">
        <f>'01 - Komunikace'!J33</f>
        <v>0</v>
      </c>
      <c r="AW56" s="103">
        <f>'01 - Komunikace'!J34</f>
        <v>0</v>
      </c>
      <c r="AX56" s="103">
        <f>'01 - Komunikace'!J35</f>
        <v>0</v>
      </c>
      <c r="AY56" s="103">
        <f>'01 - Komunikace'!J36</f>
        <v>0</v>
      </c>
      <c r="AZ56" s="103">
        <f>'01 - Komunikace'!F33</f>
        <v>0</v>
      </c>
      <c r="BA56" s="103">
        <f>'01 - Komunikace'!F34</f>
        <v>0</v>
      </c>
      <c r="BB56" s="103">
        <f>'01 - Komunikace'!F35</f>
        <v>0</v>
      </c>
      <c r="BC56" s="103">
        <f>'01 - Komunikace'!F36</f>
        <v>0</v>
      </c>
      <c r="BD56" s="105">
        <f>'01 - Komunikace'!F37</f>
        <v>0</v>
      </c>
      <c r="BT56" s="106" t="s">
        <v>79</v>
      </c>
      <c r="BU56" s="106" t="s">
        <v>82</v>
      </c>
      <c r="BV56" s="106" t="s">
        <v>72</v>
      </c>
      <c r="BW56" s="106" t="s">
        <v>78</v>
      </c>
      <c r="BX56" s="106" t="s">
        <v>5</v>
      </c>
      <c r="CL56" s="106" t="s">
        <v>19</v>
      </c>
      <c r="CM56" s="106" t="s">
        <v>79</v>
      </c>
    </row>
    <row r="57" spans="1:91" s="4" customFormat="1" ht="16.5" customHeight="1">
      <c r="A57" s="99" t="s">
        <v>80</v>
      </c>
      <c r="B57" s="54"/>
      <c r="C57" s="100"/>
      <c r="D57" s="100"/>
      <c r="E57" s="381" t="s">
        <v>83</v>
      </c>
      <c r="F57" s="381"/>
      <c r="G57" s="381"/>
      <c r="H57" s="381"/>
      <c r="I57" s="381"/>
      <c r="J57" s="100"/>
      <c r="K57" s="381" t="s">
        <v>84</v>
      </c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  <c r="AF57" s="381"/>
      <c r="AG57" s="379">
        <f>'S - Sanace zemní pláně'!J32</f>
        <v>0</v>
      </c>
      <c r="AH57" s="380"/>
      <c r="AI57" s="380"/>
      <c r="AJ57" s="380"/>
      <c r="AK57" s="380"/>
      <c r="AL57" s="380"/>
      <c r="AM57" s="380"/>
      <c r="AN57" s="379">
        <f>SUM(AG57,AT57)</f>
        <v>0</v>
      </c>
      <c r="AO57" s="380"/>
      <c r="AP57" s="380"/>
      <c r="AQ57" s="101" t="s">
        <v>81</v>
      </c>
      <c r="AR57" s="56"/>
      <c r="AS57" s="102">
        <v>0</v>
      </c>
      <c r="AT57" s="103">
        <f>ROUND(SUM(AV57:AW57),2)</f>
        <v>0</v>
      </c>
      <c r="AU57" s="104">
        <f>'S - Sanace zemní pláně'!P90</f>
        <v>0</v>
      </c>
      <c r="AV57" s="103">
        <f>'S - Sanace zemní pláně'!J35</f>
        <v>0</v>
      </c>
      <c r="AW57" s="103">
        <f>'S - Sanace zemní pláně'!J36</f>
        <v>0</v>
      </c>
      <c r="AX57" s="103">
        <f>'S - Sanace zemní pláně'!J37</f>
        <v>0</v>
      </c>
      <c r="AY57" s="103">
        <f>'S - Sanace zemní pláně'!J38</f>
        <v>0</v>
      </c>
      <c r="AZ57" s="103">
        <f>'S - Sanace zemní pláně'!F35</f>
        <v>0</v>
      </c>
      <c r="BA57" s="103">
        <f>'S - Sanace zemní pláně'!F36</f>
        <v>0</v>
      </c>
      <c r="BB57" s="103">
        <f>'S - Sanace zemní pláně'!F37</f>
        <v>0</v>
      </c>
      <c r="BC57" s="103">
        <f>'S - Sanace zemní pláně'!F38</f>
        <v>0</v>
      </c>
      <c r="BD57" s="105">
        <f>'S - Sanace zemní pláně'!F39</f>
        <v>0</v>
      </c>
      <c r="BT57" s="106" t="s">
        <v>79</v>
      </c>
      <c r="BV57" s="106" t="s">
        <v>72</v>
      </c>
      <c r="BW57" s="106" t="s">
        <v>85</v>
      </c>
      <c r="BX57" s="106" t="s">
        <v>78</v>
      </c>
      <c r="CL57" s="106" t="s">
        <v>19</v>
      </c>
    </row>
    <row r="58" spans="1:91" s="7" customFormat="1" ht="16.5" customHeight="1">
      <c r="A58" s="99" t="s">
        <v>80</v>
      </c>
      <c r="B58" s="89"/>
      <c r="C58" s="90"/>
      <c r="D58" s="378" t="s">
        <v>86</v>
      </c>
      <c r="E58" s="378"/>
      <c r="F58" s="378"/>
      <c r="G58" s="378"/>
      <c r="H58" s="378"/>
      <c r="I58" s="91"/>
      <c r="J58" s="378" t="s">
        <v>87</v>
      </c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378"/>
      <c r="AF58" s="378"/>
      <c r="AG58" s="377">
        <f>'V - VON'!J30</f>
        <v>0</v>
      </c>
      <c r="AH58" s="376"/>
      <c r="AI58" s="376"/>
      <c r="AJ58" s="376"/>
      <c r="AK58" s="376"/>
      <c r="AL58" s="376"/>
      <c r="AM58" s="376"/>
      <c r="AN58" s="377">
        <f>SUM(AG58,AT58)</f>
        <v>0</v>
      </c>
      <c r="AO58" s="376"/>
      <c r="AP58" s="376"/>
      <c r="AQ58" s="92" t="s">
        <v>87</v>
      </c>
      <c r="AR58" s="93"/>
      <c r="AS58" s="107">
        <v>0</v>
      </c>
      <c r="AT58" s="108">
        <f>ROUND(SUM(AV58:AW58),2)</f>
        <v>0</v>
      </c>
      <c r="AU58" s="109">
        <f>'V - VON'!P85</f>
        <v>0</v>
      </c>
      <c r="AV58" s="108">
        <f>'V - VON'!J33</f>
        <v>0</v>
      </c>
      <c r="AW58" s="108">
        <f>'V - VON'!J34</f>
        <v>0</v>
      </c>
      <c r="AX58" s="108">
        <f>'V - VON'!J35</f>
        <v>0</v>
      </c>
      <c r="AY58" s="108">
        <f>'V - VON'!J36</f>
        <v>0</v>
      </c>
      <c r="AZ58" s="108">
        <f>'V - VON'!F33</f>
        <v>0</v>
      </c>
      <c r="BA58" s="108">
        <f>'V - VON'!F34</f>
        <v>0</v>
      </c>
      <c r="BB58" s="108">
        <f>'V - VON'!F35</f>
        <v>0</v>
      </c>
      <c r="BC58" s="108">
        <f>'V - VON'!F36</f>
        <v>0</v>
      </c>
      <c r="BD58" s="110">
        <f>'V - VON'!F37</f>
        <v>0</v>
      </c>
      <c r="BT58" s="98" t="s">
        <v>77</v>
      </c>
      <c r="BV58" s="98" t="s">
        <v>72</v>
      </c>
      <c r="BW58" s="98" t="s">
        <v>88</v>
      </c>
      <c r="BX58" s="98" t="s">
        <v>5</v>
      </c>
      <c r="CL58" s="98" t="s">
        <v>19</v>
      </c>
      <c r="CM58" s="98" t="s">
        <v>79</v>
      </c>
    </row>
    <row r="59" spans="1:91" s="2" customFormat="1" ht="30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2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  <row r="60" spans="1:91" s="2" customFormat="1" ht="6.95" customHeight="1">
      <c r="A60" s="37"/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42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</sheetData>
  <sheetProtection algorithmName="SHA-512" hashValue="l9Pt2A4qij+HVVlSlOquk5pNolhoSrOQRU96sAS6WVSxt+/EHR0Vp+x7U9jWB01KLOwP1D4PJfo+p62jLxpdUw==" saltValue="Xaq89zK1A1+mkGfuVvYNB+6C6bhLGsoQVKi7S00oviBmlwZ0rAcofmcbPvvsVQv8abwfuVy0GPgoDCO5fvzhUg==" spinCount="100000" sheet="1" objects="1" scenarios="1" formatColumns="0" formatRows="0"/>
  <mergeCells count="5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58:AM58"/>
    <mergeCell ref="AN58:AP58"/>
    <mergeCell ref="D58:H58"/>
    <mergeCell ref="J58:AF58"/>
    <mergeCell ref="AG54:AM54"/>
    <mergeCell ref="AN54:AP54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L45:AO45"/>
    <mergeCell ref="AM47:AN47"/>
    <mergeCell ref="AS49:AT51"/>
    <mergeCell ref="AM49:AP49"/>
    <mergeCell ref="AM50:AP50"/>
  </mergeCells>
  <hyperlinks>
    <hyperlink ref="A56" location="'01 - Komunikace'!C2" display="/" xr:uid="{00000000-0004-0000-0000-000000000000}"/>
    <hyperlink ref="A57" location="'S - Sanace zemní pláně'!C2" display="/" xr:uid="{00000000-0004-0000-0000-000001000000}"/>
    <hyperlink ref="A58" location="'V - VON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95"/>
  <sheetViews>
    <sheetView showGridLines="0" tabSelected="1" topLeftCell="A89" workbookViewId="0">
      <selection activeCell="I95" sqref="I9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0" t="s">
        <v>78</v>
      </c>
      <c r="AZ2" s="111" t="s">
        <v>89</v>
      </c>
      <c r="BA2" s="111" t="s">
        <v>90</v>
      </c>
      <c r="BB2" s="111" t="s">
        <v>91</v>
      </c>
      <c r="BC2" s="111" t="s">
        <v>92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79</v>
      </c>
      <c r="AZ3" s="111" t="s">
        <v>93</v>
      </c>
      <c r="BA3" s="111" t="s">
        <v>94</v>
      </c>
      <c r="BB3" s="111" t="s">
        <v>91</v>
      </c>
      <c r="BC3" s="111" t="s">
        <v>95</v>
      </c>
      <c r="BD3" s="111" t="s">
        <v>79</v>
      </c>
    </row>
    <row r="4" spans="1:56" s="1" customFormat="1" ht="24.95" customHeight="1">
      <c r="B4" s="23"/>
      <c r="D4" s="114" t="s">
        <v>96</v>
      </c>
      <c r="L4" s="23"/>
      <c r="M4" s="115" t="s">
        <v>10</v>
      </c>
      <c r="AT4" s="20" t="s">
        <v>4</v>
      </c>
      <c r="AZ4" s="111" t="s">
        <v>97</v>
      </c>
      <c r="BA4" s="111" t="s">
        <v>98</v>
      </c>
      <c r="BB4" s="111" t="s">
        <v>91</v>
      </c>
      <c r="BC4" s="111" t="s">
        <v>99</v>
      </c>
      <c r="BD4" s="111" t="s">
        <v>79</v>
      </c>
    </row>
    <row r="5" spans="1:56" s="1" customFormat="1" ht="6.95" customHeight="1">
      <c r="B5" s="23"/>
      <c r="L5" s="23"/>
      <c r="AZ5" s="111" t="s">
        <v>100</v>
      </c>
      <c r="BA5" s="111" t="s">
        <v>101</v>
      </c>
      <c r="BB5" s="111" t="s">
        <v>91</v>
      </c>
      <c r="BC5" s="111" t="s">
        <v>102</v>
      </c>
      <c r="BD5" s="111" t="s">
        <v>79</v>
      </c>
    </row>
    <row r="6" spans="1:56" s="1" customFormat="1" ht="12" customHeight="1">
      <c r="B6" s="23"/>
      <c r="D6" s="116" t="s">
        <v>16</v>
      </c>
      <c r="L6" s="23"/>
      <c r="AZ6" s="111" t="s">
        <v>103</v>
      </c>
      <c r="BA6" s="111" t="s">
        <v>104</v>
      </c>
      <c r="BB6" s="111" t="s">
        <v>91</v>
      </c>
      <c r="BC6" s="111" t="s">
        <v>105</v>
      </c>
      <c r="BD6" s="111" t="s">
        <v>79</v>
      </c>
    </row>
    <row r="7" spans="1:56" s="1" customFormat="1" ht="16.5" customHeight="1">
      <c r="B7" s="23"/>
      <c r="E7" s="404" t="str">
        <f>'Rekapitulace stavby'!K6</f>
        <v>Oprava pozemní komunikace v okolí BD Palackého 1256</v>
      </c>
      <c r="F7" s="405"/>
      <c r="G7" s="405"/>
      <c r="H7" s="405"/>
      <c r="L7" s="23"/>
    </row>
    <row r="8" spans="1:56" s="2" customFormat="1" ht="12" customHeight="1">
      <c r="A8" s="37"/>
      <c r="B8" s="42"/>
      <c r="C8" s="37"/>
      <c r="D8" s="116" t="s">
        <v>106</v>
      </c>
      <c r="E8" s="37"/>
      <c r="F8" s="37"/>
      <c r="G8" s="37"/>
      <c r="H8" s="37"/>
      <c r="I8" s="37"/>
      <c r="J8" s="37"/>
      <c r="K8" s="37"/>
      <c r="L8" s="11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56" s="2" customFormat="1" ht="16.5" customHeight="1">
      <c r="A9" s="37"/>
      <c r="B9" s="42"/>
      <c r="C9" s="37"/>
      <c r="D9" s="37"/>
      <c r="E9" s="406" t="s">
        <v>107</v>
      </c>
      <c r="F9" s="407"/>
      <c r="G9" s="407"/>
      <c r="H9" s="407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5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56" s="2" customFormat="1" ht="12" customHeight="1">
      <c r="A11" s="37"/>
      <c r="B11" s="42"/>
      <c r="C11" s="37"/>
      <c r="D11" s="116" t="s">
        <v>18</v>
      </c>
      <c r="E11" s="37"/>
      <c r="F11" s="106" t="s">
        <v>19</v>
      </c>
      <c r="G11" s="37"/>
      <c r="H11" s="37"/>
      <c r="I11" s="116" t="s">
        <v>20</v>
      </c>
      <c r="J11" s="106" t="s">
        <v>19</v>
      </c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56" s="2" customFormat="1" ht="12" customHeight="1">
      <c r="A12" s="37"/>
      <c r="B12" s="42"/>
      <c r="C12" s="37"/>
      <c r="D12" s="116" t="s">
        <v>21</v>
      </c>
      <c r="E12" s="37"/>
      <c r="F12" s="106" t="s">
        <v>22</v>
      </c>
      <c r="G12" s="37"/>
      <c r="H12" s="37"/>
      <c r="I12" s="116" t="s">
        <v>23</v>
      </c>
      <c r="J12" s="118" t="str">
        <f>'Rekapitulace stavby'!AN8</f>
        <v>3. 7. 2024</v>
      </c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5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56" s="2" customFormat="1" ht="12" customHeight="1">
      <c r="A14" s="37"/>
      <c r="B14" s="42"/>
      <c r="C14" s="37"/>
      <c r="D14" s="116" t="s">
        <v>25</v>
      </c>
      <c r="E14" s="37"/>
      <c r="F14" s="37"/>
      <c r="G14" s="37"/>
      <c r="H14" s="37"/>
      <c r="I14" s="116" t="s">
        <v>26</v>
      </c>
      <c r="J14" s="106" t="str">
        <f>IF('Rekapitulace stavby'!AN10="","",'Rekapitulace stavby'!AN10)</f>
        <v/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56" s="2" customFormat="1" ht="18" customHeight="1">
      <c r="A15" s="37"/>
      <c r="B15" s="42"/>
      <c r="C15" s="37"/>
      <c r="D15" s="37"/>
      <c r="E15" s="106" t="str">
        <f>IF('Rekapitulace stavby'!E11="","",'Rekapitulace stavby'!E11)</f>
        <v xml:space="preserve"> </v>
      </c>
      <c r="F15" s="37"/>
      <c r="G15" s="37"/>
      <c r="H15" s="37"/>
      <c r="I15" s="116" t="s">
        <v>28</v>
      </c>
      <c r="J15" s="106" t="str">
        <f>IF('Rekapitulace stavby'!AN11="","",'Rekapitulace stavby'!AN11)</f>
        <v/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5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6" t="s">
        <v>29</v>
      </c>
      <c r="E17" s="37"/>
      <c r="F17" s="37"/>
      <c r="G17" s="37"/>
      <c r="H17" s="37"/>
      <c r="I17" s="116" t="s">
        <v>26</v>
      </c>
      <c r="J17" s="33" t="str">
        <f>'Rekapitulace stavby'!AN13</f>
        <v>Vyplň údaj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8" t="str">
        <f>'Rekapitulace stavby'!E14</f>
        <v>Vyplň údaj</v>
      </c>
      <c r="F18" s="409"/>
      <c r="G18" s="409"/>
      <c r="H18" s="409"/>
      <c r="I18" s="116" t="s">
        <v>28</v>
      </c>
      <c r="J18" s="33" t="str">
        <f>'Rekapitulace stavby'!AN14</f>
        <v>Vyplň údaj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6" t="s">
        <v>31</v>
      </c>
      <c r="E20" s="37"/>
      <c r="F20" s="37"/>
      <c r="G20" s="37"/>
      <c r="H20" s="37"/>
      <c r="I20" s="116" t="s">
        <v>26</v>
      </c>
      <c r="J20" s="106" t="str">
        <f>IF('Rekapitulace stavby'!AN16="","",'Rekapitulace stavby'!AN16)</f>
        <v/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tr">
        <f>IF('Rekapitulace stavby'!E17="","",'Rekapitulace stavby'!E17)</f>
        <v xml:space="preserve"> </v>
      </c>
      <c r="F21" s="37"/>
      <c r="G21" s="37"/>
      <c r="H21" s="37"/>
      <c r="I21" s="116" t="s">
        <v>28</v>
      </c>
      <c r="J21" s="106" t="str">
        <f>IF('Rekapitulace stavby'!AN17="","",'Rekapitulace stavby'!AN17)</f>
        <v/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6" t="s">
        <v>33</v>
      </c>
      <c r="E23" s="37"/>
      <c r="F23" s="37"/>
      <c r="G23" s="37"/>
      <c r="H23" s="37"/>
      <c r="I23" s="116" t="s">
        <v>26</v>
      </c>
      <c r="J23" s="106" t="str">
        <f>IF('Rekapitulace stavby'!AN19="","",'Rekapitulace stavby'!AN19)</f>
        <v/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6" t="s">
        <v>28</v>
      </c>
      <c r="J24" s="106" t="str">
        <f>IF('Rekapitulace stavby'!AN20="","",'Rekapitulace stavby'!AN20)</f>
        <v/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6" t="s">
        <v>34</v>
      </c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9"/>
      <c r="B27" s="120"/>
      <c r="C27" s="119"/>
      <c r="D27" s="119"/>
      <c r="E27" s="410" t="s">
        <v>19</v>
      </c>
      <c r="F27" s="410"/>
      <c r="G27" s="410"/>
      <c r="H27" s="410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2"/>
      <c r="E29" s="122"/>
      <c r="F29" s="122"/>
      <c r="G29" s="122"/>
      <c r="H29" s="122"/>
      <c r="I29" s="122"/>
      <c r="J29" s="122"/>
      <c r="K29" s="122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3" t="s">
        <v>36</v>
      </c>
      <c r="E30" s="37"/>
      <c r="F30" s="37"/>
      <c r="G30" s="37"/>
      <c r="H30" s="37"/>
      <c r="I30" s="37"/>
      <c r="J30" s="124">
        <f>ROUND(J89, 2)</f>
        <v>0</v>
      </c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5" t="s">
        <v>38</v>
      </c>
      <c r="G32" s="37"/>
      <c r="H32" s="37"/>
      <c r="I32" s="125" t="s">
        <v>37</v>
      </c>
      <c r="J32" s="125" t="s">
        <v>39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6" t="s">
        <v>40</v>
      </c>
      <c r="E33" s="116" t="s">
        <v>41</v>
      </c>
      <c r="F33" s="127">
        <f>ROUND((SUM(BE89:BE494)),  2)</f>
        <v>0</v>
      </c>
      <c r="G33" s="37"/>
      <c r="H33" s="37"/>
      <c r="I33" s="128">
        <v>0.21</v>
      </c>
      <c r="J33" s="127">
        <f>ROUND(((SUM(BE89:BE494))*I33),  2)</f>
        <v>0</v>
      </c>
      <c r="K33" s="37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6" t="s">
        <v>42</v>
      </c>
      <c r="F34" s="127">
        <f>ROUND((SUM(BF89:BF494)),  2)</f>
        <v>0</v>
      </c>
      <c r="G34" s="37"/>
      <c r="H34" s="37"/>
      <c r="I34" s="128">
        <v>0.12</v>
      </c>
      <c r="J34" s="127">
        <f>ROUND(((SUM(BF89:BF494))*I34), 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6" t="s">
        <v>43</v>
      </c>
      <c r="F35" s="127">
        <f>ROUND((SUM(BG89:BG494)),  2)</f>
        <v>0</v>
      </c>
      <c r="G35" s="37"/>
      <c r="H35" s="37"/>
      <c r="I35" s="128">
        <v>0.21</v>
      </c>
      <c r="J35" s="127">
        <f>0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6" t="s">
        <v>44</v>
      </c>
      <c r="F36" s="127">
        <f>ROUND((SUM(BH89:BH494)),  2)</f>
        <v>0</v>
      </c>
      <c r="G36" s="37"/>
      <c r="H36" s="37"/>
      <c r="I36" s="128">
        <v>0.12</v>
      </c>
      <c r="J36" s="127">
        <f>0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45</v>
      </c>
      <c r="F37" s="127">
        <f>ROUND((SUM(BI89:BI494)),  2)</f>
        <v>0</v>
      </c>
      <c r="G37" s="37"/>
      <c r="H37" s="37"/>
      <c r="I37" s="128">
        <v>0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1"/>
      <c r="J39" s="134">
        <f>SUM(J30:J37)</f>
        <v>0</v>
      </c>
      <c r="K39" s="135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108</v>
      </c>
      <c r="D45" s="39"/>
      <c r="E45" s="39"/>
      <c r="F45" s="39"/>
      <c r="G45" s="39"/>
      <c r="H45" s="39"/>
      <c r="I45" s="39"/>
      <c r="J45" s="39"/>
      <c r="K45" s="39"/>
      <c r="L45" s="11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11" t="str">
        <f>E7</f>
        <v>Oprava pozemní komunikace v okolí BD Palackého 1256</v>
      </c>
      <c r="F48" s="412"/>
      <c r="G48" s="412"/>
      <c r="H48" s="412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0" t="str">
        <f>E9</f>
        <v>01 - Komunikace</v>
      </c>
      <c r="F50" s="413"/>
      <c r="G50" s="413"/>
      <c r="H50" s="413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Český Brod</v>
      </c>
      <c r="G52" s="39"/>
      <c r="H52" s="39"/>
      <c r="I52" s="32" t="s">
        <v>23</v>
      </c>
      <c r="J52" s="62" t="str">
        <f>IF(J12="","",J12)</f>
        <v>3. 7. 2024</v>
      </c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31</v>
      </c>
      <c r="J54" s="35" t="str">
        <f>E21</f>
        <v xml:space="preserve"> </v>
      </c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33</v>
      </c>
      <c r="J55" s="35" t="str">
        <f>E24</f>
        <v xml:space="preserve"> </v>
      </c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40" t="s">
        <v>109</v>
      </c>
      <c r="D57" s="141"/>
      <c r="E57" s="141"/>
      <c r="F57" s="141"/>
      <c r="G57" s="141"/>
      <c r="H57" s="141"/>
      <c r="I57" s="141"/>
      <c r="J57" s="142" t="s">
        <v>110</v>
      </c>
      <c r="K57" s="141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3" t="s">
        <v>68</v>
      </c>
      <c r="D59" s="39"/>
      <c r="E59" s="39"/>
      <c r="F59" s="39"/>
      <c r="G59" s="39"/>
      <c r="H59" s="39"/>
      <c r="I59" s="39"/>
      <c r="J59" s="80">
        <f>J89</f>
        <v>0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111</v>
      </c>
    </row>
    <row r="60" spans="1:47" s="9" customFormat="1" ht="24.95" customHeight="1">
      <c r="B60" s="144"/>
      <c r="C60" s="145"/>
      <c r="D60" s="146" t="s">
        <v>112</v>
      </c>
      <c r="E60" s="147"/>
      <c r="F60" s="147"/>
      <c r="G60" s="147"/>
      <c r="H60" s="147"/>
      <c r="I60" s="147"/>
      <c r="J60" s="148">
        <f>J90</f>
        <v>0</v>
      </c>
      <c r="K60" s="145"/>
      <c r="L60" s="149"/>
    </row>
    <row r="61" spans="1:47" s="10" customFormat="1" ht="19.899999999999999" customHeight="1">
      <c r="B61" s="150"/>
      <c r="C61" s="100"/>
      <c r="D61" s="151" t="s">
        <v>113</v>
      </c>
      <c r="E61" s="152"/>
      <c r="F61" s="152"/>
      <c r="G61" s="152"/>
      <c r="H61" s="152"/>
      <c r="I61" s="152"/>
      <c r="J61" s="153">
        <f>J91</f>
        <v>0</v>
      </c>
      <c r="K61" s="100"/>
      <c r="L61" s="154"/>
    </row>
    <row r="62" spans="1:47" s="10" customFormat="1" ht="19.899999999999999" customHeight="1">
      <c r="B62" s="150"/>
      <c r="C62" s="100"/>
      <c r="D62" s="151" t="s">
        <v>114</v>
      </c>
      <c r="E62" s="152"/>
      <c r="F62" s="152"/>
      <c r="G62" s="152"/>
      <c r="H62" s="152"/>
      <c r="I62" s="152"/>
      <c r="J62" s="153">
        <f>J207</f>
        <v>0</v>
      </c>
      <c r="K62" s="100"/>
      <c r="L62" s="154"/>
    </row>
    <row r="63" spans="1:47" s="10" customFormat="1" ht="19.899999999999999" customHeight="1">
      <c r="B63" s="150"/>
      <c r="C63" s="100"/>
      <c r="D63" s="151" t="s">
        <v>115</v>
      </c>
      <c r="E63" s="152"/>
      <c r="F63" s="152"/>
      <c r="G63" s="152"/>
      <c r="H63" s="152"/>
      <c r="I63" s="152"/>
      <c r="J63" s="153">
        <f>J217</f>
        <v>0</v>
      </c>
      <c r="K63" s="100"/>
      <c r="L63" s="154"/>
    </row>
    <row r="64" spans="1:47" s="10" customFormat="1" ht="19.899999999999999" customHeight="1">
      <c r="B64" s="150"/>
      <c r="C64" s="100"/>
      <c r="D64" s="151" t="s">
        <v>116</v>
      </c>
      <c r="E64" s="152"/>
      <c r="F64" s="152"/>
      <c r="G64" s="152"/>
      <c r="H64" s="152"/>
      <c r="I64" s="152"/>
      <c r="J64" s="153">
        <f>J310</f>
        <v>0</v>
      </c>
      <c r="K64" s="100"/>
      <c r="L64" s="154"/>
    </row>
    <row r="65" spans="1:31" s="10" customFormat="1" ht="19.899999999999999" customHeight="1">
      <c r="B65" s="150"/>
      <c r="C65" s="100"/>
      <c r="D65" s="151" t="s">
        <v>117</v>
      </c>
      <c r="E65" s="152"/>
      <c r="F65" s="152"/>
      <c r="G65" s="152"/>
      <c r="H65" s="152"/>
      <c r="I65" s="152"/>
      <c r="J65" s="153">
        <f>J359</f>
        <v>0</v>
      </c>
      <c r="K65" s="100"/>
      <c r="L65" s="154"/>
    </row>
    <row r="66" spans="1:31" s="10" customFormat="1" ht="19.899999999999999" customHeight="1">
      <c r="B66" s="150"/>
      <c r="C66" s="100"/>
      <c r="D66" s="151" t="s">
        <v>118</v>
      </c>
      <c r="E66" s="152"/>
      <c r="F66" s="152"/>
      <c r="G66" s="152"/>
      <c r="H66" s="152"/>
      <c r="I66" s="152"/>
      <c r="J66" s="153">
        <f>J436</f>
        <v>0</v>
      </c>
      <c r="K66" s="100"/>
      <c r="L66" s="154"/>
    </row>
    <row r="67" spans="1:31" s="10" customFormat="1" ht="19.899999999999999" customHeight="1">
      <c r="B67" s="150"/>
      <c r="C67" s="100"/>
      <c r="D67" s="151" t="s">
        <v>119</v>
      </c>
      <c r="E67" s="152"/>
      <c r="F67" s="152"/>
      <c r="G67" s="152"/>
      <c r="H67" s="152"/>
      <c r="I67" s="152"/>
      <c r="J67" s="153">
        <f>J488</f>
        <v>0</v>
      </c>
      <c r="K67" s="100"/>
      <c r="L67" s="154"/>
    </row>
    <row r="68" spans="1:31" s="9" customFormat="1" ht="24.95" customHeight="1">
      <c r="B68" s="144"/>
      <c r="C68" s="145"/>
      <c r="D68" s="146" t="s">
        <v>120</v>
      </c>
      <c r="E68" s="147"/>
      <c r="F68" s="147"/>
      <c r="G68" s="147"/>
      <c r="H68" s="147"/>
      <c r="I68" s="147"/>
      <c r="J68" s="148">
        <f>J491</f>
        <v>0</v>
      </c>
      <c r="K68" s="145"/>
      <c r="L68" s="149"/>
    </row>
    <row r="69" spans="1:31" s="10" customFormat="1" ht="19.899999999999999" customHeight="1">
      <c r="B69" s="150"/>
      <c r="C69" s="100"/>
      <c r="D69" s="151" t="s">
        <v>121</v>
      </c>
      <c r="E69" s="152"/>
      <c r="F69" s="152"/>
      <c r="G69" s="152"/>
      <c r="H69" s="152"/>
      <c r="I69" s="152"/>
      <c r="J69" s="153">
        <f>J492</f>
        <v>0</v>
      </c>
      <c r="K69" s="100"/>
      <c r="L69" s="154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122</v>
      </c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411" t="str">
        <f>E7</f>
        <v>Oprava pozemní komunikace v okolí BD Palackého 1256</v>
      </c>
      <c r="F79" s="412"/>
      <c r="G79" s="412"/>
      <c r="H79" s="412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106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60" t="str">
        <f>E9</f>
        <v>01 - Komunikace</v>
      </c>
      <c r="F81" s="413"/>
      <c r="G81" s="413"/>
      <c r="H81" s="413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21</v>
      </c>
      <c r="D83" s="39"/>
      <c r="E83" s="39"/>
      <c r="F83" s="30" t="str">
        <f>F12</f>
        <v>Český Brod</v>
      </c>
      <c r="G83" s="39"/>
      <c r="H83" s="39"/>
      <c r="I83" s="32" t="s">
        <v>23</v>
      </c>
      <c r="J83" s="62" t="str">
        <f>IF(J12="","",J12)</f>
        <v>3. 7. 2024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5.2" customHeight="1">
      <c r="A85" s="37"/>
      <c r="B85" s="38"/>
      <c r="C85" s="32" t="s">
        <v>25</v>
      </c>
      <c r="D85" s="39"/>
      <c r="E85" s="39"/>
      <c r="F85" s="30" t="str">
        <f>E15</f>
        <v xml:space="preserve"> </v>
      </c>
      <c r="G85" s="39"/>
      <c r="H85" s="39"/>
      <c r="I85" s="32" t="s">
        <v>31</v>
      </c>
      <c r="J85" s="35" t="str">
        <f>E21</f>
        <v xml:space="preserve"> </v>
      </c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29</v>
      </c>
      <c r="D86" s="39"/>
      <c r="E86" s="39"/>
      <c r="F86" s="30" t="str">
        <f>IF(E18="","",E18)</f>
        <v>Vyplň údaj</v>
      </c>
      <c r="G86" s="39"/>
      <c r="H86" s="39"/>
      <c r="I86" s="32" t="s">
        <v>33</v>
      </c>
      <c r="J86" s="35" t="str">
        <f>E24</f>
        <v xml:space="preserve"> 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5"/>
      <c r="B88" s="156"/>
      <c r="C88" s="157" t="s">
        <v>123</v>
      </c>
      <c r="D88" s="158" t="s">
        <v>55</v>
      </c>
      <c r="E88" s="158" t="s">
        <v>51</v>
      </c>
      <c r="F88" s="158" t="s">
        <v>52</v>
      </c>
      <c r="G88" s="158" t="s">
        <v>124</v>
      </c>
      <c r="H88" s="158" t="s">
        <v>125</v>
      </c>
      <c r="I88" s="158" t="s">
        <v>126</v>
      </c>
      <c r="J88" s="158" t="s">
        <v>110</v>
      </c>
      <c r="K88" s="159" t="s">
        <v>127</v>
      </c>
      <c r="L88" s="160"/>
      <c r="M88" s="71" t="s">
        <v>19</v>
      </c>
      <c r="N88" s="72" t="s">
        <v>40</v>
      </c>
      <c r="O88" s="72" t="s">
        <v>128</v>
      </c>
      <c r="P88" s="72" t="s">
        <v>129</v>
      </c>
      <c r="Q88" s="72" t="s">
        <v>130</v>
      </c>
      <c r="R88" s="72" t="s">
        <v>131</v>
      </c>
      <c r="S88" s="72" t="s">
        <v>132</v>
      </c>
      <c r="T88" s="73" t="s">
        <v>133</v>
      </c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</row>
    <row r="89" spans="1:65" s="2" customFormat="1" ht="22.9" customHeight="1">
      <c r="A89" s="37"/>
      <c r="B89" s="38"/>
      <c r="C89" s="78" t="s">
        <v>134</v>
      </c>
      <c r="D89" s="39"/>
      <c r="E89" s="39"/>
      <c r="F89" s="39"/>
      <c r="G89" s="39"/>
      <c r="H89" s="39"/>
      <c r="I89" s="39"/>
      <c r="J89" s="161">
        <f>BK89</f>
        <v>0</v>
      </c>
      <c r="K89" s="39"/>
      <c r="L89" s="42"/>
      <c r="M89" s="74"/>
      <c r="N89" s="162"/>
      <c r="O89" s="75"/>
      <c r="P89" s="163">
        <f>P90+P491</f>
        <v>0</v>
      </c>
      <c r="Q89" s="75"/>
      <c r="R89" s="163">
        <f>R90+R491</f>
        <v>168.51334112000001</v>
      </c>
      <c r="S89" s="75"/>
      <c r="T89" s="164">
        <f>T90+T491</f>
        <v>131.46285999999998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69</v>
      </c>
      <c r="AU89" s="20" t="s">
        <v>111</v>
      </c>
      <c r="BK89" s="165">
        <f>BK90+BK491</f>
        <v>0</v>
      </c>
    </row>
    <row r="90" spans="1:65" s="12" customFormat="1" ht="25.9" customHeight="1">
      <c r="B90" s="166"/>
      <c r="C90" s="167"/>
      <c r="D90" s="168" t="s">
        <v>69</v>
      </c>
      <c r="E90" s="169" t="s">
        <v>135</v>
      </c>
      <c r="F90" s="169" t="s">
        <v>136</v>
      </c>
      <c r="G90" s="167"/>
      <c r="H90" s="167"/>
      <c r="I90" s="170"/>
      <c r="J90" s="171">
        <f>BK90</f>
        <v>0</v>
      </c>
      <c r="K90" s="167"/>
      <c r="L90" s="172"/>
      <c r="M90" s="173"/>
      <c r="N90" s="174"/>
      <c r="O90" s="174"/>
      <c r="P90" s="175">
        <f>P91+P207+P217+P310+P359+P436+P488</f>
        <v>0</v>
      </c>
      <c r="Q90" s="174"/>
      <c r="R90" s="175">
        <f>R91+R207+R217+R310+R359+R436+R488</f>
        <v>168.51334112000001</v>
      </c>
      <c r="S90" s="174"/>
      <c r="T90" s="176">
        <f>T91+T207+T217+T310+T359+T436+T488</f>
        <v>131.46285999999998</v>
      </c>
      <c r="AR90" s="177" t="s">
        <v>77</v>
      </c>
      <c r="AT90" s="178" t="s">
        <v>69</v>
      </c>
      <c r="AU90" s="178" t="s">
        <v>70</v>
      </c>
      <c r="AY90" s="177" t="s">
        <v>137</v>
      </c>
      <c r="BK90" s="179">
        <f>BK91+BK207+BK217+BK310+BK359+BK436+BK488</f>
        <v>0</v>
      </c>
    </row>
    <row r="91" spans="1:65" s="12" customFormat="1" ht="22.9" customHeight="1">
      <c r="B91" s="166"/>
      <c r="C91" s="167"/>
      <c r="D91" s="168" t="s">
        <v>69</v>
      </c>
      <c r="E91" s="180" t="s">
        <v>77</v>
      </c>
      <c r="F91" s="180" t="s">
        <v>138</v>
      </c>
      <c r="G91" s="167"/>
      <c r="H91" s="167"/>
      <c r="I91" s="170"/>
      <c r="J91" s="181">
        <f>BK91</f>
        <v>0</v>
      </c>
      <c r="K91" s="167"/>
      <c r="L91" s="172"/>
      <c r="M91" s="173"/>
      <c r="N91" s="174"/>
      <c r="O91" s="174"/>
      <c r="P91" s="175">
        <f>SUM(P92:P206)</f>
        <v>0</v>
      </c>
      <c r="Q91" s="174"/>
      <c r="R91" s="175">
        <f>SUM(R92:R206)</f>
        <v>16.352356499999999</v>
      </c>
      <c r="S91" s="174"/>
      <c r="T91" s="176">
        <f>SUM(T92:T206)</f>
        <v>127.92709999999998</v>
      </c>
      <c r="AR91" s="177" t="s">
        <v>77</v>
      </c>
      <c r="AT91" s="178" t="s">
        <v>69</v>
      </c>
      <c r="AU91" s="178" t="s">
        <v>77</v>
      </c>
      <c r="AY91" s="177" t="s">
        <v>137</v>
      </c>
      <c r="BK91" s="179">
        <f>SUM(BK92:BK206)</f>
        <v>0</v>
      </c>
    </row>
    <row r="92" spans="1:65" s="2" customFormat="1" ht="24.2" customHeight="1">
      <c r="A92" s="37"/>
      <c r="B92" s="38"/>
      <c r="C92" s="182" t="s">
        <v>77</v>
      </c>
      <c r="D92" s="182" t="s">
        <v>139</v>
      </c>
      <c r="E92" s="183" t="s">
        <v>140</v>
      </c>
      <c r="F92" s="184" t="s">
        <v>141</v>
      </c>
      <c r="G92" s="185" t="s">
        <v>91</v>
      </c>
      <c r="H92" s="186">
        <v>49</v>
      </c>
      <c r="I92" s="187"/>
      <c r="J92" s="188">
        <f>ROUND(I92*H92,2)</f>
        <v>0</v>
      </c>
      <c r="K92" s="184" t="s">
        <v>142</v>
      </c>
      <c r="L92" s="42"/>
      <c r="M92" s="189" t="s">
        <v>19</v>
      </c>
      <c r="N92" s="190" t="s">
        <v>41</v>
      </c>
      <c r="O92" s="67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3" t="s">
        <v>143</v>
      </c>
      <c r="AT92" s="193" t="s">
        <v>139</v>
      </c>
      <c r="AU92" s="193" t="s">
        <v>79</v>
      </c>
      <c r="AY92" s="20" t="s">
        <v>137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20" t="s">
        <v>77</v>
      </c>
      <c r="BK92" s="194">
        <f>ROUND(I92*H92,2)</f>
        <v>0</v>
      </c>
      <c r="BL92" s="20" t="s">
        <v>143</v>
      </c>
      <c r="BM92" s="193" t="s">
        <v>144</v>
      </c>
    </row>
    <row r="93" spans="1:65" s="2" customFormat="1" ht="11.25">
      <c r="A93" s="37"/>
      <c r="B93" s="38"/>
      <c r="C93" s="39"/>
      <c r="D93" s="195" t="s">
        <v>145</v>
      </c>
      <c r="E93" s="39"/>
      <c r="F93" s="196" t="s">
        <v>146</v>
      </c>
      <c r="G93" s="39"/>
      <c r="H93" s="39"/>
      <c r="I93" s="197"/>
      <c r="J93" s="39"/>
      <c r="K93" s="39"/>
      <c r="L93" s="42"/>
      <c r="M93" s="198"/>
      <c r="N93" s="199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145</v>
      </c>
      <c r="AU93" s="20" t="s">
        <v>79</v>
      </c>
    </row>
    <row r="94" spans="1:65" s="13" customFormat="1" ht="11.25">
      <c r="B94" s="200"/>
      <c r="C94" s="201"/>
      <c r="D94" s="202" t="s">
        <v>147</v>
      </c>
      <c r="E94" s="203" t="s">
        <v>19</v>
      </c>
      <c r="F94" s="204" t="s">
        <v>148</v>
      </c>
      <c r="G94" s="201"/>
      <c r="H94" s="205">
        <v>49</v>
      </c>
      <c r="I94" s="206"/>
      <c r="J94" s="201"/>
      <c r="K94" s="201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147</v>
      </c>
      <c r="AU94" s="211" t="s">
        <v>79</v>
      </c>
      <c r="AV94" s="13" t="s">
        <v>79</v>
      </c>
      <c r="AW94" s="13" t="s">
        <v>32</v>
      </c>
      <c r="AX94" s="13" t="s">
        <v>77</v>
      </c>
      <c r="AY94" s="211" t="s">
        <v>137</v>
      </c>
    </row>
    <row r="95" spans="1:65" s="2" customFormat="1" ht="37.9" customHeight="1">
      <c r="A95" s="37"/>
      <c r="B95" s="38"/>
      <c r="C95" s="182" t="s">
        <v>79</v>
      </c>
      <c r="D95" s="182" t="s">
        <v>139</v>
      </c>
      <c r="E95" s="183" t="s">
        <v>149</v>
      </c>
      <c r="F95" s="184" t="s">
        <v>150</v>
      </c>
      <c r="G95" s="185" t="s">
        <v>91</v>
      </c>
      <c r="H95" s="186">
        <v>258</v>
      </c>
      <c r="I95" s="187"/>
      <c r="J95" s="188">
        <f>ROUND(I95*H95,2)</f>
        <v>0</v>
      </c>
      <c r="K95" s="184" t="s">
        <v>142</v>
      </c>
      <c r="L95" s="42"/>
      <c r="M95" s="189" t="s">
        <v>19</v>
      </c>
      <c r="N95" s="190" t="s">
        <v>41</v>
      </c>
      <c r="O95" s="67"/>
      <c r="P95" s="191">
        <f>O95*H95</f>
        <v>0</v>
      </c>
      <c r="Q95" s="191">
        <v>0</v>
      </c>
      <c r="R95" s="191">
        <f>Q95*H95</f>
        <v>0</v>
      </c>
      <c r="S95" s="191">
        <v>0.21249999999999999</v>
      </c>
      <c r="T95" s="192">
        <f>S95*H95</f>
        <v>54.824999999999996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3" t="s">
        <v>143</v>
      </c>
      <c r="AT95" s="193" t="s">
        <v>139</v>
      </c>
      <c r="AU95" s="193" t="s">
        <v>79</v>
      </c>
      <c r="AY95" s="20" t="s">
        <v>137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0" t="s">
        <v>77</v>
      </c>
      <c r="BK95" s="194">
        <f>ROUND(I95*H95,2)</f>
        <v>0</v>
      </c>
      <c r="BL95" s="20" t="s">
        <v>143</v>
      </c>
      <c r="BM95" s="193" t="s">
        <v>151</v>
      </c>
    </row>
    <row r="96" spans="1:65" s="2" customFormat="1" ht="11.25">
      <c r="A96" s="37"/>
      <c r="B96" s="38"/>
      <c r="C96" s="39"/>
      <c r="D96" s="195" t="s">
        <v>145</v>
      </c>
      <c r="E96" s="39"/>
      <c r="F96" s="196" t="s">
        <v>152</v>
      </c>
      <c r="G96" s="39"/>
      <c r="H96" s="39"/>
      <c r="I96" s="197"/>
      <c r="J96" s="39"/>
      <c r="K96" s="39"/>
      <c r="L96" s="42"/>
      <c r="M96" s="198"/>
      <c r="N96" s="199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145</v>
      </c>
      <c r="AU96" s="20" t="s">
        <v>79</v>
      </c>
    </row>
    <row r="97" spans="1:65" s="2" customFormat="1" ht="29.25">
      <c r="A97" s="37"/>
      <c r="B97" s="38"/>
      <c r="C97" s="39"/>
      <c r="D97" s="202" t="s">
        <v>153</v>
      </c>
      <c r="E97" s="39"/>
      <c r="F97" s="212" t="s">
        <v>154</v>
      </c>
      <c r="G97" s="39"/>
      <c r="H97" s="39"/>
      <c r="I97" s="197"/>
      <c r="J97" s="39"/>
      <c r="K97" s="39"/>
      <c r="L97" s="42"/>
      <c r="M97" s="198"/>
      <c r="N97" s="199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153</v>
      </c>
      <c r="AU97" s="20" t="s">
        <v>79</v>
      </c>
    </row>
    <row r="98" spans="1:65" s="14" customFormat="1" ht="11.25">
      <c r="B98" s="213"/>
      <c r="C98" s="214"/>
      <c r="D98" s="202" t="s">
        <v>147</v>
      </c>
      <c r="E98" s="215" t="s">
        <v>19</v>
      </c>
      <c r="F98" s="216" t="s">
        <v>155</v>
      </c>
      <c r="G98" s="214"/>
      <c r="H98" s="215" t="s">
        <v>19</v>
      </c>
      <c r="I98" s="217"/>
      <c r="J98" s="214"/>
      <c r="K98" s="214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147</v>
      </c>
      <c r="AU98" s="222" t="s">
        <v>79</v>
      </c>
      <c r="AV98" s="14" t="s">
        <v>77</v>
      </c>
      <c r="AW98" s="14" t="s">
        <v>32</v>
      </c>
      <c r="AX98" s="14" t="s">
        <v>70</v>
      </c>
      <c r="AY98" s="222" t="s">
        <v>137</v>
      </c>
    </row>
    <row r="99" spans="1:65" s="13" customFormat="1" ht="11.25">
      <c r="B99" s="200"/>
      <c r="C99" s="201"/>
      <c r="D99" s="202" t="s">
        <v>147</v>
      </c>
      <c r="E99" s="203" t="s">
        <v>19</v>
      </c>
      <c r="F99" s="204" t="s">
        <v>156</v>
      </c>
      <c r="G99" s="201"/>
      <c r="H99" s="205">
        <v>208.4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147</v>
      </c>
      <c r="AU99" s="211" t="s">
        <v>79</v>
      </c>
      <c r="AV99" s="13" t="s">
        <v>79</v>
      </c>
      <c r="AW99" s="13" t="s">
        <v>32</v>
      </c>
      <c r="AX99" s="13" t="s">
        <v>70</v>
      </c>
      <c r="AY99" s="211" t="s">
        <v>137</v>
      </c>
    </row>
    <row r="100" spans="1:65" s="13" customFormat="1" ht="11.25">
      <c r="B100" s="200"/>
      <c r="C100" s="201"/>
      <c r="D100" s="202" t="s">
        <v>147</v>
      </c>
      <c r="E100" s="203" t="s">
        <v>19</v>
      </c>
      <c r="F100" s="204" t="s">
        <v>157</v>
      </c>
      <c r="G100" s="201"/>
      <c r="H100" s="205">
        <v>19.5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147</v>
      </c>
      <c r="AU100" s="211" t="s">
        <v>79</v>
      </c>
      <c r="AV100" s="13" t="s">
        <v>79</v>
      </c>
      <c r="AW100" s="13" t="s">
        <v>32</v>
      </c>
      <c r="AX100" s="13" t="s">
        <v>70</v>
      </c>
      <c r="AY100" s="211" t="s">
        <v>137</v>
      </c>
    </row>
    <row r="101" spans="1:65" s="13" customFormat="1" ht="11.25">
      <c r="B101" s="200"/>
      <c r="C101" s="201"/>
      <c r="D101" s="202" t="s">
        <v>147</v>
      </c>
      <c r="E101" s="203" t="s">
        <v>19</v>
      </c>
      <c r="F101" s="204" t="s">
        <v>158</v>
      </c>
      <c r="G101" s="201"/>
      <c r="H101" s="205">
        <v>30.1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147</v>
      </c>
      <c r="AU101" s="211" t="s">
        <v>79</v>
      </c>
      <c r="AV101" s="13" t="s">
        <v>79</v>
      </c>
      <c r="AW101" s="13" t="s">
        <v>32</v>
      </c>
      <c r="AX101" s="13" t="s">
        <v>70</v>
      </c>
      <c r="AY101" s="211" t="s">
        <v>137</v>
      </c>
    </row>
    <row r="102" spans="1:65" s="15" customFormat="1" ht="11.25">
      <c r="B102" s="223"/>
      <c r="C102" s="224"/>
      <c r="D102" s="202" t="s">
        <v>147</v>
      </c>
      <c r="E102" s="225" t="s">
        <v>19</v>
      </c>
      <c r="F102" s="226" t="s">
        <v>159</v>
      </c>
      <c r="G102" s="224"/>
      <c r="H102" s="227">
        <v>258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147</v>
      </c>
      <c r="AU102" s="233" t="s">
        <v>79</v>
      </c>
      <c r="AV102" s="15" t="s">
        <v>143</v>
      </c>
      <c r="AW102" s="15" t="s">
        <v>32</v>
      </c>
      <c r="AX102" s="15" t="s">
        <v>77</v>
      </c>
      <c r="AY102" s="233" t="s">
        <v>137</v>
      </c>
    </row>
    <row r="103" spans="1:65" s="2" customFormat="1" ht="37.9" customHeight="1">
      <c r="A103" s="37"/>
      <c r="B103" s="38"/>
      <c r="C103" s="182" t="s">
        <v>160</v>
      </c>
      <c r="D103" s="182" t="s">
        <v>139</v>
      </c>
      <c r="E103" s="183" t="s">
        <v>161</v>
      </c>
      <c r="F103" s="184" t="s">
        <v>162</v>
      </c>
      <c r="G103" s="185" t="s">
        <v>91</v>
      </c>
      <c r="H103" s="186">
        <v>155.75</v>
      </c>
      <c r="I103" s="187"/>
      <c r="J103" s="188">
        <f>ROUND(I103*H103,2)</f>
        <v>0</v>
      </c>
      <c r="K103" s="184" t="s">
        <v>142</v>
      </c>
      <c r="L103" s="42"/>
      <c r="M103" s="189" t="s">
        <v>19</v>
      </c>
      <c r="N103" s="190" t="s">
        <v>41</v>
      </c>
      <c r="O103" s="67"/>
      <c r="P103" s="191">
        <f>O103*H103</f>
        <v>0</v>
      </c>
      <c r="Q103" s="191">
        <v>0</v>
      </c>
      <c r="R103" s="191">
        <f>Q103*H103</f>
        <v>0</v>
      </c>
      <c r="S103" s="191">
        <v>0.28999999999999998</v>
      </c>
      <c r="T103" s="192">
        <f>S103*H103</f>
        <v>45.167499999999997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3" t="s">
        <v>143</v>
      </c>
      <c r="AT103" s="193" t="s">
        <v>139</v>
      </c>
      <c r="AU103" s="193" t="s">
        <v>79</v>
      </c>
      <c r="AY103" s="20" t="s">
        <v>137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0" t="s">
        <v>77</v>
      </c>
      <c r="BK103" s="194">
        <f>ROUND(I103*H103,2)</f>
        <v>0</v>
      </c>
      <c r="BL103" s="20" t="s">
        <v>143</v>
      </c>
      <c r="BM103" s="193" t="s">
        <v>163</v>
      </c>
    </row>
    <row r="104" spans="1:65" s="2" customFormat="1" ht="11.25">
      <c r="A104" s="37"/>
      <c r="B104" s="38"/>
      <c r="C104" s="39"/>
      <c r="D104" s="195" t="s">
        <v>145</v>
      </c>
      <c r="E104" s="39"/>
      <c r="F104" s="196" t="s">
        <v>164</v>
      </c>
      <c r="G104" s="39"/>
      <c r="H104" s="39"/>
      <c r="I104" s="197"/>
      <c r="J104" s="39"/>
      <c r="K104" s="39"/>
      <c r="L104" s="42"/>
      <c r="M104" s="198"/>
      <c r="N104" s="199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145</v>
      </c>
      <c r="AU104" s="20" t="s">
        <v>79</v>
      </c>
    </row>
    <row r="105" spans="1:65" s="13" customFormat="1" ht="11.25">
      <c r="B105" s="200"/>
      <c r="C105" s="201"/>
      <c r="D105" s="202" t="s">
        <v>147</v>
      </c>
      <c r="E105" s="203" t="s">
        <v>19</v>
      </c>
      <c r="F105" s="204" t="s">
        <v>165</v>
      </c>
      <c r="G105" s="201"/>
      <c r="H105" s="205">
        <v>155.75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147</v>
      </c>
      <c r="AU105" s="211" t="s">
        <v>79</v>
      </c>
      <c r="AV105" s="13" t="s">
        <v>79</v>
      </c>
      <c r="AW105" s="13" t="s">
        <v>32</v>
      </c>
      <c r="AX105" s="13" t="s">
        <v>77</v>
      </c>
      <c r="AY105" s="211" t="s">
        <v>137</v>
      </c>
    </row>
    <row r="106" spans="1:65" s="2" customFormat="1" ht="37.9" customHeight="1">
      <c r="A106" s="37"/>
      <c r="B106" s="38"/>
      <c r="C106" s="182" t="s">
        <v>143</v>
      </c>
      <c r="D106" s="182" t="s">
        <v>139</v>
      </c>
      <c r="E106" s="183" t="s">
        <v>166</v>
      </c>
      <c r="F106" s="184" t="s">
        <v>167</v>
      </c>
      <c r="G106" s="185" t="s">
        <v>91</v>
      </c>
      <c r="H106" s="186">
        <v>23.55</v>
      </c>
      <c r="I106" s="187"/>
      <c r="J106" s="188">
        <f>ROUND(I106*H106,2)</f>
        <v>0</v>
      </c>
      <c r="K106" s="184" t="s">
        <v>142</v>
      </c>
      <c r="L106" s="42"/>
      <c r="M106" s="189" t="s">
        <v>19</v>
      </c>
      <c r="N106" s="190" t="s">
        <v>41</v>
      </c>
      <c r="O106" s="67"/>
      <c r="P106" s="191">
        <f>O106*H106</f>
        <v>0</v>
      </c>
      <c r="Q106" s="191">
        <v>0</v>
      </c>
      <c r="R106" s="191">
        <f>Q106*H106</f>
        <v>0</v>
      </c>
      <c r="S106" s="191">
        <v>0.28999999999999998</v>
      </c>
      <c r="T106" s="192">
        <f>S106*H106</f>
        <v>6.8294999999999995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3" t="s">
        <v>143</v>
      </c>
      <c r="AT106" s="193" t="s">
        <v>139</v>
      </c>
      <c r="AU106" s="193" t="s">
        <v>79</v>
      </c>
      <c r="AY106" s="20" t="s">
        <v>137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0" t="s">
        <v>77</v>
      </c>
      <c r="BK106" s="194">
        <f>ROUND(I106*H106,2)</f>
        <v>0</v>
      </c>
      <c r="BL106" s="20" t="s">
        <v>143</v>
      </c>
      <c r="BM106" s="193" t="s">
        <v>168</v>
      </c>
    </row>
    <row r="107" spans="1:65" s="2" customFormat="1" ht="11.25">
      <c r="A107" s="37"/>
      <c r="B107" s="38"/>
      <c r="C107" s="39"/>
      <c r="D107" s="195" t="s">
        <v>145</v>
      </c>
      <c r="E107" s="39"/>
      <c r="F107" s="196" t="s">
        <v>169</v>
      </c>
      <c r="G107" s="39"/>
      <c r="H107" s="39"/>
      <c r="I107" s="197"/>
      <c r="J107" s="39"/>
      <c r="K107" s="39"/>
      <c r="L107" s="42"/>
      <c r="M107" s="198"/>
      <c r="N107" s="199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145</v>
      </c>
      <c r="AU107" s="20" t="s">
        <v>79</v>
      </c>
    </row>
    <row r="108" spans="1:65" s="13" customFormat="1" ht="11.25">
      <c r="B108" s="200"/>
      <c r="C108" s="201"/>
      <c r="D108" s="202" t="s">
        <v>147</v>
      </c>
      <c r="E108" s="203" t="s">
        <v>19</v>
      </c>
      <c r="F108" s="204" t="s">
        <v>170</v>
      </c>
      <c r="G108" s="201"/>
      <c r="H108" s="205">
        <v>8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147</v>
      </c>
      <c r="AU108" s="211" t="s">
        <v>79</v>
      </c>
      <c r="AV108" s="13" t="s">
        <v>79</v>
      </c>
      <c r="AW108" s="13" t="s">
        <v>32</v>
      </c>
      <c r="AX108" s="13" t="s">
        <v>70</v>
      </c>
      <c r="AY108" s="211" t="s">
        <v>137</v>
      </c>
    </row>
    <row r="109" spans="1:65" s="13" customFormat="1" ht="11.25">
      <c r="B109" s="200"/>
      <c r="C109" s="201"/>
      <c r="D109" s="202" t="s">
        <v>147</v>
      </c>
      <c r="E109" s="203" t="s">
        <v>19</v>
      </c>
      <c r="F109" s="204" t="s">
        <v>171</v>
      </c>
      <c r="G109" s="201"/>
      <c r="H109" s="205">
        <v>15.55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147</v>
      </c>
      <c r="AU109" s="211" t="s">
        <v>79</v>
      </c>
      <c r="AV109" s="13" t="s">
        <v>79</v>
      </c>
      <c r="AW109" s="13" t="s">
        <v>32</v>
      </c>
      <c r="AX109" s="13" t="s">
        <v>70</v>
      </c>
      <c r="AY109" s="211" t="s">
        <v>137</v>
      </c>
    </row>
    <row r="110" spans="1:65" s="15" customFormat="1" ht="11.25">
      <c r="B110" s="223"/>
      <c r="C110" s="224"/>
      <c r="D110" s="202" t="s">
        <v>147</v>
      </c>
      <c r="E110" s="225" t="s">
        <v>19</v>
      </c>
      <c r="F110" s="226" t="s">
        <v>159</v>
      </c>
      <c r="G110" s="224"/>
      <c r="H110" s="227">
        <v>23.55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AT110" s="233" t="s">
        <v>147</v>
      </c>
      <c r="AU110" s="233" t="s">
        <v>79</v>
      </c>
      <c r="AV110" s="15" t="s">
        <v>143</v>
      </c>
      <c r="AW110" s="15" t="s">
        <v>32</v>
      </c>
      <c r="AX110" s="15" t="s">
        <v>77</v>
      </c>
      <c r="AY110" s="233" t="s">
        <v>137</v>
      </c>
    </row>
    <row r="111" spans="1:65" s="2" customFormat="1" ht="33" customHeight="1">
      <c r="A111" s="37"/>
      <c r="B111" s="38"/>
      <c r="C111" s="182" t="s">
        <v>172</v>
      </c>
      <c r="D111" s="182" t="s">
        <v>139</v>
      </c>
      <c r="E111" s="183" t="s">
        <v>173</v>
      </c>
      <c r="F111" s="184" t="s">
        <v>174</v>
      </c>
      <c r="G111" s="185" t="s">
        <v>91</v>
      </c>
      <c r="H111" s="186">
        <v>23.55</v>
      </c>
      <c r="I111" s="187"/>
      <c r="J111" s="188">
        <f>ROUND(I111*H111,2)</f>
        <v>0</v>
      </c>
      <c r="K111" s="184" t="s">
        <v>142</v>
      </c>
      <c r="L111" s="42"/>
      <c r="M111" s="189" t="s">
        <v>19</v>
      </c>
      <c r="N111" s="190" t="s">
        <v>41</v>
      </c>
      <c r="O111" s="67"/>
      <c r="P111" s="191">
        <f>O111*H111</f>
        <v>0</v>
      </c>
      <c r="Q111" s="191">
        <v>0</v>
      </c>
      <c r="R111" s="191">
        <f>Q111*H111</f>
        <v>0</v>
      </c>
      <c r="S111" s="191">
        <v>0.22</v>
      </c>
      <c r="T111" s="192">
        <f>S111*H111</f>
        <v>5.181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3" t="s">
        <v>143</v>
      </c>
      <c r="AT111" s="193" t="s">
        <v>139</v>
      </c>
      <c r="AU111" s="193" t="s">
        <v>79</v>
      </c>
      <c r="AY111" s="20" t="s">
        <v>137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20" t="s">
        <v>77</v>
      </c>
      <c r="BK111" s="194">
        <f>ROUND(I111*H111,2)</f>
        <v>0</v>
      </c>
      <c r="BL111" s="20" t="s">
        <v>143</v>
      </c>
      <c r="BM111" s="193" t="s">
        <v>175</v>
      </c>
    </row>
    <row r="112" spans="1:65" s="2" customFormat="1" ht="11.25">
      <c r="A112" s="37"/>
      <c r="B112" s="38"/>
      <c r="C112" s="39"/>
      <c r="D112" s="195" t="s">
        <v>145</v>
      </c>
      <c r="E112" s="39"/>
      <c r="F112" s="196" t="s">
        <v>176</v>
      </c>
      <c r="G112" s="39"/>
      <c r="H112" s="39"/>
      <c r="I112" s="197"/>
      <c r="J112" s="39"/>
      <c r="K112" s="39"/>
      <c r="L112" s="42"/>
      <c r="M112" s="198"/>
      <c r="N112" s="199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145</v>
      </c>
      <c r="AU112" s="20" t="s">
        <v>79</v>
      </c>
    </row>
    <row r="113" spans="1:65" s="13" customFormat="1" ht="11.25">
      <c r="B113" s="200"/>
      <c r="C113" s="201"/>
      <c r="D113" s="202" t="s">
        <v>147</v>
      </c>
      <c r="E113" s="203" t="s">
        <v>19</v>
      </c>
      <c r="F113" s="204" t="s">
        <v>170</v>
      </c>
      <c r="G113" s="201"/>
      <c r="H113" s="205">
        <v>8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147</v>
      </c>
      <c r="AU113" s="211" t="s">
        <v>79</v>
      </c>
      <c r="AV113" s="13" t="s">
        <v>79</v>
      </c>
      <c r="AW113" s="13" t="s">
        <v>32</v>
      </c>
      <c r="AX113" s="13" t="s">
        <v>70</v>
      </c>
      <c r="AY113" s="211" t="s">
        <v>137</v>
      </c>
    </row>
    <row r="114" spans="1:65" s="13" customFormat="1" ht="11.25">
      <c r="B114" s="200"/>
      <c r="C114" s="201"/>
      <c r="D114" s="202" t="s">
        <v>147</v>
      </c>
      <c r="E114" s="203" t="s">
        <v>19</v>
      </c>
      <c r="F114" s="204" t="s">
        <v>171</v>
      </c>
      <c r="G114" s="201"/>
      <c r="H114" s="205">
        <v>15.55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147</v>
      </c>
      <c r="AU114" s="211" t="s">
        <v>79</v>
      </c>
      <c r="AV114" s="13" t="s">
        <v>79</v>
      </c>
      <c r="AW114" s="13" t="s">
        <v>32</v>
      </c>
      <c r="AX114" s="13" t="s">
        <v>70</v>
      </c>
      <c r="AY114" s="211" t="s">
        <v>137</v>
      </c>
    </row>
    <row r="115" spans="1:65" s="15" customFormat="1" ht="11.25">
      <c r="B115" s="223"/>
      <c r="C115" s="224"/>
      <c r="D115" s="202" t="s">
        <v>147</v>
      </c>
      <c r="E115" s="225" t="s">
        <v>19</v>
      </c>
      <c r="F115" s="226" t="s">
        <v>159</v>
      </c>
      <c r="G115" s="224"/>
      <c r="H115" s="227">
        <v>23.55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AT115" s="233" t="s">
        <v>147</v>
      </c>
      <c r="AU115" s="233" t="s">
        <v>79</v>
      </c>
      <c r="AV115" s="15" t="s">
        <v>143</v>
      </c>
      <c r="AW115" s="15" t="s">
        <v>32</v>
      </c>
      <c r="AX115" s="15" t="s">
        <v>77</v>
      </c>
      <c r="AY115" s="233" t="s">
        <v>137</v>
      </c>
    </row>
    <row r="116" spans="1:65" s="2" customFormat="1" ht="24.2" customHeight="1">
      <c r="A116" s="37"/>
      <c r="B116" s="38"/>
      <c r="C116" s="182" t="s">
        <v>177</v>
      </c>
      <c r="D116" s="182" t="s">
        <v>139</v>
      </c>
      <c r="E116" s="183" t="s">
        <v>178</v>
      </c>
      <c r="F116" s="184" t="s">
        <v>179</v>
      </c>
      <c r="G116" s="185" t="s">
        <v>91</v>
      </c>
      <c r="H116" s="186">
        <v>15.55</v>
      </c>
      <c r="I116" s="187"/>
      <c r="J116" s="188">
        <f>ROUND(I116*H116,2)</f>
        <v>0</v>
      </c>
      <c r="K116" s="184" t="s">
        <v>180</v>
      </c>
      <c r="L116" s="42"/>
      <c r="M116" s="189" t="s">
        <v>19</v>
      </c>
      <c r="N116" s="190" t="s">
        <v>41</v>
      </c>
      <c r="O116" s="67"/>
      <c r="P116" s="191">
        <f>O116*H116</f>
        <v>0</v>
      </c>
      <c r="Q116" s="191">
        <v>3.0000000000000001E-5</v>
      </c>
      <c r="R116" s="191">
        <f>Q116*H116</f>
        <v>4.6650000000000001E-4</v>
      </c>
      <c r="S116" s="191">
        <v>9.1999999999999998E-2</v>
      </c>
      <c r="T116" s="192">
        <f>S116*H116</f>
        <v>1.4306000000000001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3" t="s">
        <v>143</v>
      </c>
      <c r="AT116" s="193" t="s">
        <v>139</v>
      </c>
      <c r="AU116" s="193" t="s">
        <v>79</v>
      </c>
      <c r="AY116" s="20" t="s">
        <v>137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20" t="s">
        <v>77</v>
      </c>
      <c r="BK116" s="194">
        <f>ROUND(I116*H116,2)</f>
        <v>0</v>
      </c>
      <c r="BL116" s="20" t="s">
        <v>143</v>
      </c>
      <c r="BM116" s="193" t="s">
        <v>181</v>
      </c>
    </row>
    <row r="117" spans="1:65" s="2" customFormat="1" ht="11.25">
      <c r="A117" s="37"/>
      <c r="B117" s="38"/>
      <c r="C117" s="39"/>
      <c r="D117" s="195" t="s">
        <v>145</v>
      </c>
      <c r="E117" s="39"/>
      <c r="F117" s="196" t="s">
        <v>182</v>
      </c>
      <c r="G117" s="39"/>
      <c r="H117" s="39"/>
      <c r="I117" s="197"/>
      <c r="J117" s="39"/>
      <c r="K117" s="39"/>
      <c r="L117" s="42"/>
      <c r="M117" s="198"/>
      <c r="N117" s="199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145</v>
      </c>
      <c r="AU117" s="20" t="s">
        <v>79</v>
      </c>
    </row>
    <row r="118" spans="1:65" s="14" customFormat="1" ht="11.25">
      <c r="B118" s="213"/>
      <c r="C118" s="214"/>
      <c r="D118" s="202" t="s">
        <v>147</v>
      </c>
      <c r="E118" s="215" t="s">
        <v>19</v>
      </c>
      <c r="F118" s="216" t="s">
        <v>183</v>
      </c>
      <c r="G118" s="214"/>
      <c r="H118" s="215" t="s">
        <v>19</v>
      </c>
      <c r="I118" s="217"/>
      <c r="J118" s="214"/>
      <c r="K118" s="214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147</v>
      </c>
      <c r="AU118" s="222" t="s">
        <v>79</v>
      </c>
      <c r="AV118" s="14" t="s">
        <v>77</v>
      </c>
      <c r="AW118" s="14" t="s">
        <v>32</v>
      </c>
      <c r="AX118" s="14" t="s">
        <v>70</v>
      </c>
      <c r="AY118" s="222" t="s">
        <v>137</v>
      </c>
    </row>
    <row r="119" spans="1:65" s="13" customFormat="1" ht="11.25">
      <c r="B119" s="200"/>
      <c r="C119" s="201"/>
      <c r="D119" s="202" t="s">
        <v>147</v>
      </c>
      <c r="E119" s="203" t="s">
        <v>19</v>
      </c>
      <c r="F119" s="204" t="s">
        <v>184</v>
      </c>
      <c r="G119" s="201"/>
      <c r="H119" s="205">
        <v>15.55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147</v>
      </c>
      <c r="AU119" s="211" t="s">
        <v>79</v>
      </c>
      <c r="AV119" s="13" t="s">
        <v>79</v>
      </c>
      <c r="AW119" s="13" t="s">
        <v>32</v>
      </c>
      <c r="AX119" s="13" t="s">
        <v>77</v>
      </c>
      <c r="AY119" s="211" t="s">
        <v>137</v>
      </c>
    </row>
    <row r="120" spans="1:65" s="2" customFormat="1" ht="24.2" customHeight="1">
      <c r="A120" s="37"/>
      <c r="B120" s="38"/>
      <c r="C120" s="182" t="s">
        <v>185</v>
      </c>
      <c r="D120" s="182" t="s">
        <v>139</v>
      </c>
      <c r="E120" s="183" t="s">
        <v>186</v>
      </c>
      <c r="F120" s="184" t="s">
        <v>187</v>
      </c>
      <c r="G120" s="185" t="s">
        <v>188</v>
      </c>
      <c r="H120" s="186">
        <v>70.7</v>
      </c>
      <c r="I120" s="187"/>
      <c r="J120" s="188">
        <f>ROUND(I120*H120,2)</f>
        <v>0</v>
      </c>
      <c r="K120" s="184" t="s">
        <v>142</v>
      </c>
      <c r="L120" s="42"/>
      <c r="M120" s="189" t="s">
        <v>19</v>
      </c>
      <c r="N120" s="190" t="s">
        <v>41</v>
      </c>
      <c r="O120" s="67"/>
      <c r="P120" s="191">
        <f>O120*H120</f>
        <v>0</v>
      </c>
      <c r="Q120" s="191">
        <v>0</v>
      </c>
      <c r="R120" s="191">
        <f>Q120*H120</f>
        <v>0</v>
      </c>
      <c r="S120" s="191">
        <v>0.20499999999999999</v>
      </c>
      <c r="T120" s="192">
        <f>S120*H120</f>
        <v>14.493499999999999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3" t="s">
        <v>143</v>
      </c>
      <c r="AT120" s="193" t="s">
        <v>139</v>
      </c>
      <c r="AU120" s="193" t="s">
        <v>79</v>
      </c>
      <c r="AY120" s="20" t="s">
        <v>137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0" t="s">
        <v>77</v>
      </c>
      <c r="BK120" s="194">
        <f>ROUND(I120*H120,2)</f>
        <v>0</v>
      </c>
      <c r="BL120" s="20" t="s">
        <v>143</v>
      </c>
      <c r="BM120" s="193" t="s">
        <v>189</v>
      </c>
    </row>
    <row r="121" spans="1:65" s="2" customFormat="1" ht="11.25">
      <c r="A121" s="37"/>
      <c r="B121" s="38"/>
      <c r="C121" s="39"/>
      <c r="D121" s="195" t="s">
        <v>145</v>
      </c>
      <c r="E121" s="39"/>
      <c r="F121" s="196" t="s">
        <v>190</v>
      </c>
      <c r="G121" s="39"/>
      <c r="H121" s="39"/>
      <c r="I121" s="197"/>
      <c r="J121" s="39"/>
      <c r="K121" s="39"/>
      <c r="L121" s="42"/>
      <c r="M121" s="198"/>
      <c r="N121" s="199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145</v>
      </c>
      <c r="AU121" s="20" t="s">
        <v>79</v>
      </c>
    </row>
    <row r="122" spans="1:65" s="13" customFormat="1" ht="11.25">
      <c r="B122" s="200"/>
      <c r="C122" s="201"/>
      <c r="D122" s="202" t="s">
        <v>147</v>
      </c>
      <c r="E122" s="203" t="s">
        <v>19</v>
      </c>
      <c r="F122" s="204" t="s">
        <v>191</v>
      </c>
      <c r="G122" s="201"/>
      <c r="H122" s="205">
        <v>70.7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147</v>
      </c>
      <c r="AU122" s="211" t="s">
        <v>79</v>
      </c>
      <c r="AV122" s="13" t="s">
        <v>79</v>
      </c>
      <c r="AW122" s="13" t="s">
        <v>32</v>
      </c>
      <c r="AX122" s="13" t="s">
        <v>77</v>
      </c>
      <c r="AY122" s="211" t="s">
        <v>137</v>
      </c>
    </row>
    <row r="123" spans="1:65" s="2" customFormat="1" ht="16.5" customHeight="1">
      <c r="A123" s="37"/>
      <c r="B123" s="38"/>
      <c r="C123" s="182" t="s">
        <v>192</v>
      </c>
      <c r="D123" s="182" t="s">
        <v>139</v>
      </c>
      <c r="E123" s="183" t="s">
        <v>193</v>
      </c>
      <c r="F123" s="184" t="s">
        <v>194</v>
      </c>
      <c r="G123" s="185" t="s">
        <v>91</v>
      </c>
      <c r="H123" s="186">
        <v>279.14999999999998</v>
      </c>
      <c r="I123" s="187"/>
      <c r="J123" s="188">
        <f>ROUND(I123*H123,2)</f>
        <v>0</v>
      </c>
      <c r="K123" s="184" t="s">
        <v>142</v>
      </c>
      <c r="L123" s="42"/>
      <c r="M123" s="189" t="s">
        <v>19</v>
      </c>
      <c r="N123" s="190" t="s">
        <v>41</v>
      </c>
      <c r="O123" s="67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3" t="s">
        <v>143</v>
      </c>
      <c r="AT123" s="193" t="s">
        <v>139</v>
      </c>
      <c r="AU123" s="193" t="s">
        <v>79</v>
      </c>
      <c r="AY123" s="20" t="s">
        <v>137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0" t="s">
        <v>77</v>
      </c>
      <c r="BK123" s="194">
        <f>ROUND(I123*H123,2)</f>
        <v>0</v>
      </c>
      <c r="BL123" s="20" t="s">
        <v>143</v>
      </c>
      <c r="BM123" s="193" t="s">
        <v>195</v>
      </c>
    </row>
    <row r="124" spans="1:65" s="2" customFormat="1" ht="11.25">
      <c r="A124" s="37"/>
      <c r="B124" s="38"/>
      <c r="C124" s="39"/>
      <c r="D124" s="195" t="s">
        <v>145</v>
      </c>
      <c r="E124" s="39"/>
      <c r="F124" s="196" t="s">
        <v>196</v>
      </c>
      <c r="G124" s="39"/>
      <c r="H124" s="39"/>
      <c r="I124" s="197"/>
      <c r="J124" s="39"/>
      <c r="K124" s="39"/>
      <c r="L124" s="42"/>
      <c r="M124" s="198"/>
      <c r="N124" s="199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145</v>
      </c>
      <c r="AU124" s="20" t="s">
        <v>79</v>
      </c>
    </row>
    <row r="125" spans="1:65" s="13" customFormat="1" ht="11.25">
      <c r="B125" s="200"/>
      <c r="C125" s="201"/>
      <c r="D125" s="202" t="s">
        <v>147</v>
      </c>
      <c r="E125" s="203" t="s">
        <v>19</v>
      </c>
      <c r="F125" s="204" t="s">
        <v>197</v>
      </c>
      <c r="G125" s="201"/>
      <c r="H125" s="205">
        <v>155.75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147</v>
      </c>
      <c r="AU125" s="211" t="s">
        <v>79</v>
      </c>
      <c r="AV125" s="13" t="s">
        <v>79</v>
      </c>
      <c r="AW125" s="13" t="s">
        <v>32</v>
      </c>
      <c r="AX125" s="13" t="s">
        <v>70</v>
      </c>
      <c r="AY125" s="211" t="s">
        <v>137</v>
      </c>
    </row>
    <row r="126" spans="1:65" s="13" customFormat="1" ht="11.25">
      <c r="B126" s="200"/>
      <c r="C126" s="201"/>
      <c r="D126" s="202" t="s">
        <v>147</v>
      </c>
      <c r="E126" s="203" t="s">
        <v>19</v>
      </c>
      <c r="F126" s="204" t="s">
        <v>198</v>
      </c>
      <c r="G126" s="201"/>
      <c r="H126" s="205">
        <v>123.4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147</v>
      </c>
      <c r="AU126" s="211" t="s">
        <v>79</v>
      </c>
      <c r="AV126" s="13" t="s">
        <v>79</v>
      </c>
      <c r="AW126" s="13" t="s">
        <v>32</v>
      </c>
      <c r="AX126" s="13" t="s">
        <v>70</v>
      </c>
      <c r="AY126" s="211" t="s">
        <v>137</v>
      </c>
    </row>
    <row r="127" spans="1:65" s="15" customFormat="1" ht="11.25">
      <c r="B127" s="223"/>
      <c r="C127" s="224"/>
      <c r="D127" s="202" t="s">
        <v>147</v>
      </c>
      <c r="E127" s="225" t="s">
        <v>19</v>
      </c>
      <c r="F127" s="226" t="s">
        <v>159</v>
      </c>
      <c r="G127" s="224"/>
      <c r="H127" s="227">
        <v>279.14999999999998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147</v>
      </c>
      <c r="AU127" s="233" t="s">
        <v>79</v>
      </c>
      <c r="AV127" s="15" t="s">
        <v>143</v>
      </c>
      <c r="AW127" s="15" t="s">
        <v>32</v>
      </c>
      <c r="AX127" s="15" t="s">
        <v>77</v>
      </c>
      <c r="AY127" s="233" t="s">
        <v>137</v>
      </c>
    </row>
    <row r="128" spans="1:65" s="2" customFormat="1" ht="21.75" customHeight="1">
      <c r="A128" s="37"/>
      <c r="B128" s="38"/>
      <c r="C128" s="182" t="s">
        <v>199</v>
      </c>
      <c r="D128" s="182" t="s">
        <v>139</v>
      </c>
      <c r="E128" s="183" t="s">
        <v>200</v>
      </c>
      <c r="F128" s="184" t="s">
        <v>201</v>
      </c>
      <c r="G128" s="185" t="s">
        <v>202</v>
      </c>
      <c r="H128" s="186">
        <v>34.24</v>
      </c>
      <c r="I128" s="187"/>
      <c r="J128" s="188">
        <f>ROUND(I128*H128,2)</f>
        <v>0</v>
      </c>
      <c r="K128" s="184" t="s">
        <v>142</v>
      </c>
      <c r="L128" s="42"/>
      <c r="M128" s="189" t="s">
        <v>19</v>
      </c>
      <c r="N128" s="190" t="s">
        <v>41</v>
      </c>
      <c r="O128" s="6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3" t="s">
        <v>143</v>
      </c>
      <c r="AT128" s="193" t="s">
        <v>139</v>
      </c>
      <c r="AU128" s="193" t="s">
        <v>79</v>
      </c>
      <c r="AY128" s="20" t="s">
        <v>137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20" t="s">
        <v>77</v>
      </c>
      <c r="BK128" s="194">
        <f>ROUND(I128*H128,2)</f>
        <v>0</v>
      </c>
      <c r="BL128" s="20" t="s">
        <v>143</v>
      </c>
      <c r="BM128" s="193" t="s">
        <v>203</v>
      </c>
    </row>
    <row r="129" spans="1:65" s="2" customFormat="1" ht="11.25">
      <c r="A129" s="37"/>
      <c r="B129" s="38"/>
      <c r="C129" s="39"/>
      <c r="D129" s="195" t="s">
        <v>145</v>
      </c>
      <c r="E129" s="39"/>
      <c r="F129" s="196" t="s">
        <v>204</v>
      </c>
      <c r="G129" s="39"/>
      <c r="H129" s="39"/>
      <c r="I129" s="197"/>
      <c r="J129" s="39"/>
      <c r="K129" s="39"/>
      <c r="L129" s="42"/>
      <c r="M129" s="198"/>
      <c r="N129" s="199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145</v>
      </c>
      <c r="AU129" s="20" t="s">
        <v>79</v>
      </c>
    </row>
    <row r="130" spans="1:65" s="14" customFormat="1" ht="11.25">
      <c r="B130" s="213"/>
      <c r="C130" s="214"/>
      <c r="D130" s="202" t="s">
        <v>147</v>
      </c>
      <c r="E130" s="215" t="s">
        <v>19</v>
      </c>
      <c r="F130" s="216" t="s">
        <v>205</v>
      </c>
      <c r="G130" s="214"/>
      <c r="H130" s="215" t="s">
        <v>19</v>
      </c>
      <c r="I130" s="217"/>
      <c r="J130" s="214"/>
      <c r="K130" s="214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147</v>
      </c>
      <c r="AU130" s="222" t="s">
        <v>79</v>
      </c>
      <c r="AV130" s="14" t="s">
        <v>77</v>
      </c>
      <c r="AW130" s="14" t="s">
        <v>32</v>
      </c>
      <c r="AX130" s="14" t="s">
        <v>70</v>
      </c>
      <c r="AY130" s="222" t="s">
        <v>137</v>
      </c>
    </row>
    <row r="131" spans="1:65" s="13" customFormat="1" ht="11.25">
      <c r="B131" s="200"/>
      <c r="C131" s="201"/>
      <c r="D131" s="202" t="s">
        <v>147</v>
      </c>
      <c r="E131" s="203" t="s">
        <v>19</v>
      </c>
      <c r="F131" s="204" t="s">
        <v>206</v>
      </c>
      <c r="G131" s="201"/>
      <c r="H131" s="205">
        <v>20.84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147</v>
      </c>
      <c r="AU131" s="211" t="s">
        <v>79</v>
      </c>
      <c r="AV131" s="13" t="s">
        <v>79</v>
      </c>
      <c r="AW131" s="13" t="s">
        <v>32</v>
      </c>
      <c r="AX131" s="13" t="s">
        <v>70</v>
      </c>
      <c r="AY131" s="211" t="s">
        <v>137</v>
      </c>
    </row>
    <row r="132" spans="1:65" s="13" customFormat="1" ht="11.25">
      <c r="B132" s="200"/>
      <c r="C132" s="201"/>
      <c r="D132" s="202" t="s">
        <v>147</v>
      </c>
      <c r="E132" s="203" t="s">
        <v>19</v>
      </c>
      <c r="F132" s="204" t="s">
        <v>207</v>
      </c>
      <c r="G132" s="201"/>
      <c r="H132" s="205">
        <v>47.64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147</v>
      </c>
      <c r="AU132" s="211" t="s">
        <v>79</v>
      </c>
      <c r="AV132" s="13" t="s">
        <v>79</v>
      </c>
      <c r="AW132" s="13" t="s">
        <v>32</v>
      </c>
      <c r="AX132" s="13" t="s">
        <v>70</v>
      </c>
      <c r="AY132" s="211" t="s">
        <v>137</v>
      </c>
    </row>
    <row r="133" spans="1:65" s="15" customFormat="1" ht="11.25">
      <c r="B133" s="223"/>
      <c r="C133" s="224"/>
      <c r="D133" s="202" t="s">
        <v>147</v>
      </c>
      <c r="E133" s="225" t="s">
        <v>19</v>
      </c>
      <c r="F133" s="226" t="s">
        <v>159</v>
      </c>
      <c r="G133" s="224"/>
      <c r="H133" s="227">
        <v>68.48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147</v>
      </c>
      <c r="AU133" s="233" t="s">
        <v>79</v>
      </c>
      <c r="AV133" s="15" t="s">
        <v>143</v>
      </c>
      <c r="AW133" s="15" t="s">
        <v>32</v>
      </c>
      <c r="AX133" s="15" t="s">
        <v>77</v>
      </c>
      <c r="AY133" s="233" t="s">
        <v>137</v>
      </c>
    </row>
    <row r="134" spans="1:65" s="13" customFormat="1" ht="11.25">
      <c r="B134" s="200"/>
      <c r="C134" s="201"/>
      <c r="D134" s="202" t="s">
        <v>147</v>
      </c>
      <c r="E134" s="201"/>
      <c r="F134" s="204" t="s">
        <v>208</v>
      </c>
      <c r="G134" s="201"/>
      <c r="H134" s="205">
        <v>34.24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147</v>
      </c>
      <c r="AU134" s="211" t="s">
        <v>79</v>
      </c>
      <c r="AV134" s="13" t="s">
        <v>79</v>
      </c>
      <c r="AW134" s="13" t="s">
        <v>4</v>
      </c>
      <c r="AX134" s="13" t="s">
        <v>77</v>
      </c>
      <c r="AY134" s="211" t="s">
        <v>137</v>
      </c>
    </row>
    <row r="135" spans="1:65" s="2" customFormat="1" ht="21.75" customHeight="1">
      <c r="A135" s="37"/>
      <c r="B135" s="38"/>
      <c r="C135" s="182" t="s">
        <v>209</v>
      </c>
      <c r="D135" s="182" t="s">
        <v>139</v>
      </c>
      <c r="E135" s="183" t="s">
        <v>210</v>
      </c>
      <c r="F135" s="184" t="s">
        <v>211</v>
      </c>
      <c r="G135" s="185" t="s">
        <v>202</v>
      </c>
      <c r="H135" s="186">
        <v>34.24</v>
      </c>
      <c r="I135" s="187"/>
      <c r="J135" s="188">
        <f>ROUND(I135*H135,2)</f>
        <v>0</v>
      </c>
      <c r="K135" s="184" t="s">
        <v>142</v>
      </c>
      <c r="L135" s="42"/>
      <c r="M135" s="189" t="s">
        <v>19</v>
      </c>
      <c r="N135" s="190" t="s">
        <v>41</v>
      </c>
      <c r="O135" s="6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3" t="s">
        <v>143</v>
      </c>
      <c r="AT135" s="193" t="s">
        <v>139</v>
      </c>
      <c r="AU135" s="193" t="s">
        <v>79</v>
      </c>
      <c r="AY135" s="20" t="s">
        <v>137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0" t="s">
        <v>77</v>
      </c>
      <c r="BK135" s="194">
        <f>ROUND(I135*H135,2)</f>
        <v>0</v>
      </c>
      <c r="BL135" s="20" t="s">
        <v>143</v>
      </c>
      <c r="BM135" s="193" t="s">
        <v>212</v>
      </c>
    </row>
    <row r="136" spans="1:65" s="2" customFormat="1" ht="11.25">
      <c r="A136" s="37"/>
      <c r="B136" s="38"/>
      <c r="C136" s="39"/>
      <c r="D136" s="195" t="s">
        <v>145</v>
      </c>
      <c r="E136" s="39"/>
      <c r="F136" s="196" t="s">
        <v>213</v>
      </c>
      <c r="G136" s="39"/>
      <c r="H136" s="39"/>
      <c r="I136" s="197"/>
      <c r="J136" s="39"/>
      <c r="K136" s="39"/>
      <c r="L136" s="42"/>
      <c r="M136" s="198"/>
      <c r="N136" s="199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145</v>
      </c>
      <c r="AU136" s="20" t="s">
        <v>79</v>
      </c>
    </row>
    <row r="137" spans="1:65" s="13" customFormat="1" ht="11.25">
      <c r="B137" s="200"/>
      <c r="C137" s="201"/>
      <c r="D137" s="202" t="s">
        <v>147</v>
      </c>
      <c r="E137" s="201"/>
      <c r="F137" s="204" t="s">
        <v>208</v>
      </c>
      <c r="G137" s="201"/>
      <c r="H137" s="205">
        <v>34.24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147</v>
      </c>
      <c r="AU137" s="211" t="s">
        <v>79</v>
      </c>
      <c r="AV137" s="13" t="s">
        <v>79</v>
      </c>
      <c r="AW137" s="13" t="s">
        <v>4</v>
      </c>
      <c r="AX137" s="13" t="s">
        <v>77</v>
      </c>
      <c r="AY137" s="211" t="s">
        <v>137</v>
      </c>
    </row>
    <row r="138" spans="1:65" s="2" customFormat="1" ht="24.2" customHeight="1">
      <c r="A138" s="37"/>
      <c r="B138" s="38"/>
      <c r="C138" s="182" t="s">
        <v>214</v>
      </c>
      <c r="D138" s="182" t="s">
        <v>139</v>
      </c>
      <c r="E138" s="183" t="s">
        <v>215</v>
      </c>
      <c r="F138" s="184" t="s">
        <v>216</v>
      </c>
      <c r="G138" s="185" t="s">
        <v>202</v>
      </c>
      <c r="H138" s="186">
        <v>1.1000000000000001</v>
      </c>
      <c r="I138" s="187"/>
      <c r="J138" s="188">
        <f>ROUND(I138*H138,2)</f>
        <v>0</v>
      </c>
      <c r="K138" s="184" t="s">
        <v>142</v>
      </c>
      <c r="L138" s="42"/>
      <c r="M138" s="189" t="s">
        <v>19</v>
      </c>
      <c r="N138" s="190" t="s">
        <v>41</v>
      </c>
      <c r="O138" s="6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3" t="s">
        <v>143</v>
      </c>
      <c r="AT138" s="193" t="s">
        <v>139</v>
      </c>
      <c r="AU138" s="193" t="s">
        <v>79</v>
      </c>
      <c r="AY138" s="20" t="s">
        <v>137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20" t="s">
        <v>77</v>
      </c>
      <c r="BK138" s="194">
        <f>ROUND(I138*H138,2)</f>
        <v>0</v>
      </c>
      <c r="BL138" s="20" t="s">
        <v>143</v>
      </c>
      <c r="BM138" s="193" t="s">
        <v>217</v>
      </c>
    </row>
    <row r="139" spans="1:65" s="2" customFormat="1" ht="11.25">
      <c r="A139" s="37"/>
      <c r="B139" s="38"/>
      <c r="C139" s="39"/>
      <c r="D139" s="195" t="s">
        <v>145</v>
      </c>
      <c r="E139" s="39"/>
      <c r="F139" s="196" t="s">
        <v>218</v>
      </c>
      <c r="G139" s="39"/>
      <c r="H139" s="39"/>
      <c r="I139" s="197"/>
      <c r="J139" s="39"/>
      <c r="K139" s="39"/>
      <c r="L139" s="42"/>
      <c r="M139" s="198"/>
      <c r="N139" s="199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145</v>
      </c>
      <c r="AU139" s="20" t="s">
        <v>79</v>
      </c>
    </row>
    <row r="140" spans="1:65" s="13" customFormat="1" ht="11.25">
      <c r="B140" s="200"/>
      <c r="C140" s="201"/>
      <c r="D140" s="202" t="s">
        <v>147</v>
      </c>
      <c r="E140" s="203" t="s">
        <v>19</v>
      </c>
      <c r="F140" s="204" t="s">
        <v>219</v>
      </c>
      <c r="G140" s="201"/>
      <c r="H140" s="205">
        <v>2.2000000000000002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147</v>
      </c>
      <c r="AU140" s="211" t="s">
        <v>79</v>
      </c>
      <c r="AV140" s="13" t="s">
        <v>79</v>
      </c>
      <c r="AW140" s="13" t="s">
        <v>32</v>
      </c>
      <c r="AX140" s="13" t="s">
        <v>77</v>
      </c>
      <c r="AY140" s="211" t="s">
        <v>137</v>
      </c>
    </row>
    <row r="141" spans="1:65" s="13" customFormat="1" ht="11.25">
      <c r="B141" s="200"/>
      <c r="C141" s="201"/>
      <c r="D141" s="202" t="s">
        <v>147</v>
      </c>
      <c r="E141" s="201"/>
      <c r="F141" s="204" t="s">
        <v>220</v>
      </c>
      <c r="G141" s="201"/>
      <c r="H141" s="205">
        <v>1.1000000000000001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147</v>
      </c>
      <c r="AU141" s="211" t="s">
        <v>79</v>
      </c>
      <c r="AV141" s="13" t="s">
        <v>79</v>
      </c>
      <c r="AW141" s="13" t="s">
        <v>4</v>
      </c>
      <c r="AX141" s="13" t="s">
        <v>77</v>
      </c>
      <c r="AY141" s="211" t="s">
        <v>137</v>
      </c>
    </row>
    <row r="142" spans="1:65" s="2" customFormat="1" ht="24.2" customHeight="1">
      <c r="A142" s="37"/>
      <c r="B142" s="38"/>
      <c r="C142" s="182" t="s">
        <v>8</v>
      </c>
      <c r="D142" s="182" t="s">
        <v>139</v>
      </c>
      <c r="E142" s="183" t="s">
        <v>221</v>
      </c>
      <c r="F142" s="184" t="s">
        <v>222</v>
      </c>
      <c r="G142" s="185" t="s">
        <v>202</v>
      </c>
      <c r="H142" s="186">
        <v>1.1000000000000001</v>
      </c>
      <c r="I142" s="187"/>
      <c r="J142" s="188">
        <f>ROUND(I142*H142,2)</f>
        <v>0</v>
      </c>
      <c r="K142" s="184" t="s">
        <v>142</v>
      </c>
      <c r="L142" s="42"/>
      <c r="M142" s="189" t="s">
        <v>19</v>
      </c>
      <c r="N142" s="190" t="s">
        <v>41</v>
      </c>
      <c r="O142" s="6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3" t="s">
        <v>143</v>
      </c>
      <c r="AT142" s="193" t="s">
        <v>139</v>
      </c>
      <c r="AU142" s="193" t="s">
        <v>79</v>
      </c>
      <c r="AY142" s="20" t="s">
        <v>137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20" t="s">
        <v>77</v>
      </c>
      <c r="BK142" s="194">
        <f>ROUND(I142*H142,2)</f>
        <v>0</v>
      </c>
      <c r="BL142" s="20" t="s">
        <v>143</v>
      </c>
      <c r="BM142" s="193" t="s">
        <v>223</v>
      </c>
    </row>
    <row r="143" spans="1:65" s="2" customFormat="1" ht="11.25">
      <c r="A143" s="37"/>
      <c r="B143" s="38"/>
      <c r="C143" s="39"/>
      <c r="D143" s="195" t="s">
        <v>145</v>
      </c>
      <c r="E143" s="39"/>
      <c r="F143" s="196" t="s">
        <v>224</v>
      </c>
      <c r="G143" s="39"/>
      <c r="H143" s="39"/>
      <c r="I143" s="197"/>
      <c r="J143" s="39"/>
      <c r="K143" s="39"/>
      <c r="L143" s="42"/>
      <c r="M143" s="198"/>
      <c r="N143" s="199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145</v>
      </c>
      <c r="AU143" s="20" t="s">
        <v>79</v>
      </c>
    </row>
    <row r="144" spans="1:65" s="13" customFormat="1" ht="11.25">
      <c r="B144" s="200"/>
      <c r="C144" s="201"/>
      <c r="D144" s="202" t="s">
        <v>147</v>
      </c>
      <c r="E144" s="201"/>
      <c r="F144" s="204" t="s">
        <v>220</v>
      </c>
      <c r="G144" s="201"/>
      <c r="H144" s="205">
        <v>1.1000000000000001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147</v>
      </c>
      <c r="AU144" s="211" t="s">
        <v>79</v>
      </c>
      <c r="AV144" s="13" t="s">
        <v>79</v>
      </c>
      <c r="AW144" s="13" t="s">
        <v>4</v>
      </c>
      <c r="AX144" s="13" t="s">
        <v>77</v>
      </c>
      <c r="AY144" s="211" t="s">
        <v>137</v>
      </c>
    </row>
    <row r="145" spans="1:65" s="2" customFormat="1" ht="24.2" customHeight="1">
      <c r="A145" s="37"/>
      <c r="B145" s="38"/>
      <c r="C145" s="182" t="s">
        <v>225</v>
      </c>
      <c r="D145" s="182" t="s">
        <v>139</v>
      </c>
      <c r="E145" s="183" t="s">
        <v>226</v>
      </c>
      <c r="F145" s="184" t="s">
        <v>227</v>
      </c>
      <c r="G145" s="185" t="s">
        <v>202</v>
      </c>
      <c r="H145" s="186">
        <v>6.4</v>
      </c>
      <c r="I145" s="187"/>
      <c r="J145" s="188">
        <f>ROUND(I145*H145,2)</f>
        <v>0</v>
      </c>
      <c r="K145" s="184" t="s">
        <v>142</v>
      </c>
      <c r="L145" s="42"/>
      <c r="M145" s="189" t="s">
        <v>19</v>
      </c>
      <c r="N145" s="190" t="s">
        <v>41</v>
      </c>
      <c r="O145" s="6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3" t="s">
        <v>143</v>
      </c>
      <c r="AT145" s="193" t="s">
        <v>139</v>
      </c>
      <c r="AU145" s="193" t="s">
        <v>79</v>
      </c>
      <c r="AY145" s="20" t="s">
        <v>137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20" t="s">
        <v>77</v>
      </c>
      <c r="BK145" s="194">
        <f>ROUND(I145*H145,2)</f>
        <v>0</v>
      </c>
      <c r="BL145" s="20" t="s">
        <v>143</v>
      </c>
      <c r="BM145" s="193" t="s">
        <v>228</v>
      </c>
    </row>
    <row r="146" spans="1:65" s="2" customFormat="1" ht="11.25">
      <c r="A146" s="37"/>
      <c r="B146" s="38"/>
      <c r="C146" s="39"/>
      <c r="D146" s="195" t="s">
        <v>145</v>
      </c>
      <c r="E146" s="39"/>
      <c r="F146" s="196" t="s">
        <v>229</v>
      </c>
      <c r="G146" s="39"/>
      <c r="H146" s="39"/>
      <c r="I146" s="197"/>
      <c r="J146" s="39"/>
      <c r="K146" s="39"/>
      <c r="L146" s="42"/>
      <c r="M146" s="198"/>
      <c r="N146" s="199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145</v>
      </c>
      <c r="AU146" s="20" t="s">
        <v>79</v>
      </c>
    </row>
    <row r="147" spans="1:65" s="2" customFormat="1" ht="19.5">
      <c r="A147" s="37"/>
      <c r="B147" s="38"/>
      <c r="C147" s="39"/>
      <c r="D147" s="202" t="s">
        <v>153</v>
      </c>
      <c r="E147" s="39"/>
      <c r="F147" s="212" t="s">
        <v>230</v>
      </c>
      <c r="G147" s="39"/>
      <c r="H147" s="39"/>
      <c r="I147" s="197"/>
      <c r="J147" s="39"/>
      <c r="K147" s="39"/>
      <c r="L147" s="42"/>
      <c r="M147" s="198"/>
      <c r="N147" s="199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153</v>
      </c>
      <c r="AU147" s="20" t="s">
        <v>79</v>
      </c>
    </row>
    <row r="148" spans="1:65" s="13" customFormat="1" ht="11.25">
      <c r="B148" s="200"/>
      <c r="C148" s="201"/>
      <c r="D148" s="202" t="s">
        <v>147</v>
      </c>
      <c r="E148" s="203" t="s">
        <v>19</v>
      </c>
      <c r="F148" s="204" t="s">
        <v>231</v>
      </c>
      <c r="G148" s="201"/>
      <c r="H148" s="205">
        <v>8.32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147</v>
      </c>
      <c r="AU148" s="211" t="s">
        <v>79</v>
      </c>
      <c r="AV148" s="13" t="s">
        <v>79</v>
      </c>
      <c r="AW148" s="13" t="s">
        <v>32</v>
      </c>
      <c r="AX148" s="13" t="s">
        <v>70</v>
      </c>
      <c r="AY148" s="211" t="s">
        <v>137</v>
      </c>
    </row>
    <row r="149" spans="1:65" s="13" customFormat="1" ht="11.25">
      <c r="B149" s="200"/>
      <c r="C149" s="201"/>
      <c r="D149" s="202" t="s">
        <v>147</v>
      </c>
      <c r="E149" s="203" t="s">
        <v>19</v>
      </c>
      <c r="F149" s="204" t="s">
        <v>232</v>
      </c>
      <c r="G149" s="201"/>
      <c r="H149" s="205">
        <v>4.4800000000000004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147</v>
      </c>
      <c r="AU149" s="211" t="s">
        <v>79</v>
      </c>
      <c r="AV149" s="13" t="s">
        <v>79</v>
      </c>
      <c r="AW149" s="13" t="s">
        <v>32</v>
      </c>
      <c r="AX149" s="13" t="s">
        <v>70</v>
      </c>
      <c r="AY149" s="211" t="s">
        <v>137</v>
      </c>
    </row>
    <row r="150" spans="1:65" s="15" customFormat="1" ht="11.25">
      <c r="B150" s="223"/>
      <c r="C150" s="224"/>
      <c r="D150" s="202" t="s">
        <v>147</v>
      </c>
      <c r="E150" s="225" t="s">
        <v>19</v>
      </c>
      <c r="F150" s="226" t="s">
        <v>159</v>
      </c>
      <c r="G150" s="224"/>
      <c r="H150" s="227">
        <v>12.8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147</v>
      </c>
      <c r="AU150" s="233" t="s">
        <v>79</v>
      </c>
      <c r="AV150" s="15" t="s">
        <v>143</v>
      </c>
      <c r="AW150" s="15" t="s">
        <v>32</v>
      </c>
      <c r="AX150" s="15" t="s">
        <v>77</v>
      </c>
      <c r="AY150" s="233" t="s">
        <v>137</v>
      </c>
    </row>
    <row r="151" spans="1:65" s="13" customFormat="1" ht="11.25">
      <c r="B151" s="200"/>
      <c r="C151" s="201"/>
      <c r="D151" s="202" t="s">
        <v>147</v>
      </c>
      <c r="E151" s="201"/>
      <c r="F151" s="204" t="s">
        <v>233</v>
      </c>
      <c r="G151" s="201"/>
      <c r="H151" s="205">
        <v>6.4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147</v>
      </c>
      <c r="AU151" s="211" t="s">
        <v>79</v>
      </c>
      <c r="AV151" s="13" t="s">
        <v>79</v>
      </c>
      <c r="AW151" s="13" t="s">
        <v>4</v>
      </c>
      <c r="AX151" s="13" t="s">
        <v>77</v>
      </c>
      <c r="AY151" s="211" t="s">
        <v>137</v>
      </c>
    </row>
    <row r="152" spans="1:65" s="2" customFormat="1" ht="24.2" customHeight="1">
      <c r="A152" s="37"/>
      <c r="B152" s="38"/>
      <c r="C152" s="182" t="s">
        <v>234</v>
      </c>
      <c r="D152" s="182" t="s">
        <v>139</v>
      </c>
      <c r="E152" s="183" t="s">
        <v>235</v>
      </c>
      <c r="F152" s="184" t="s">
        <v>236</v>
      </c>
      <c r="G152" s="185" t="s">
        <v>202</v>
      </c>
      <c r="H152" s="186">
        <v>6.4</v>
      </c>
      <c r="I152" s="187"/>
      <c r="J152" s="188">
        <f>ROUND(I152*H152,2)</f>
        <v>0</v>
      </c>
      <c r="K152" s="184" t="s">
        <v>142</v>
      </c>
      <c r="L152" s="42"/>
      <c r="M152" s="189" t="s">
        <v>19</v>
      </c>
      <c r="N152" s="190" t="s">
        <v>41</v>
      </c>
      <c r="O152" s="6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3" t="s">
        <v>143</v>
      </c>
      <c r="AT152" s="193" t="s">
        <v>139</v>
      </c>
      <c r="AU152" s="193" t="s">
        <v>79</v>
      </c>
      <c r="AY152" s="20" t="s">
        <v>137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20" t="s">
        <v>77</v>
      </c>
      <c r="BK152" s="194">
        <f>ROUND(I152*H152,2)</f>
        <v>0</v>
      </c>
      <c r="BL152" s="20" t="s">
        <v>143</v>
      </c>
      <c r="BM152" s="193" t="s">
        <v>237</v>
      </c>
    </row>
    <row r="153" spans="1:65" s="2" customFormat="1" ht="11.25">
      <c r="A153" s="37"/>
      <c r="B153" s="38"/>
      <c r="C153" s="39"/>
      <c r="D153" s="195" t="s">
        <v>145</v>
      </c>
      <c r="E153" s="39"/>
      <c r="F153" s="196" t="s">
        <v>238</v>
      </c>
      <c r="G153" s="39"/>
      <c r="H153" s="39"/>
      <c r="I153" s="197"/>
      <c r="J153" s="39"/>
      <c r="K153" s="39"/>
      <c r="L153" s="42"/>
      <c r="M153" s="198"/>
      <c r="N153" s="199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145</v>
      </c>
      <c r="AU153" s="20" t="s">
        <v>79</v>
      </c>
    </row>
    <row r="154" spans="1:65" s="13" customFormat="1" ht="11.25">
      <c r="B154" s="200"/>
      <c r="C154" s="201"/>
      <c r="D154" s="202" t="s">
        <v>147</v>
      </c>
      <c r="E154" s="201"/>
      <c r="F154" s="204" t="s">
        <v>233</v>
      </c>
      <c r="G154" s="201"/>
      <c r="H154" s="205">
        <v>6.4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147</v>
      </c>
      <c r="AU154" s="211" t="s">
        <v>79</v>
      </c>
      <c r="AV154" s="13" t="s">
        <v>79</v>
      </c>
      <c r="AW154" s="13" t="s">
        <v>4</v>
      </c>
      <c r="AX154" s="13" t="s">
        <v>77</v>
      </c>
      <c r="AY154" s="211" t="s">
        <v>137</v>
      </c>
    </row>
    <row r="155" spans="1:65" s="2" customFormat="1" ht="21.75" customHeight="1">
      <c r="A155" s="37"/>
      <c r="B155" s="38"/>
      <c r="C155" s="182" t="s">
        <v>239</v>
      </c>
      <c r="D155" s="182" t="s">
        <v>139</v>
      </c>
      <c r="E155" s="183" t="s">
        <v>240</v>
      </c>
      <c r="F155" s="184" t="s">
        <v>241</v>
      </c>
      <c r="G155" s="185" t="s">
        <v>91</v>
      </c>
      <c r="H155" s="186">
        <v>32</v>
      </c>
      <c r="I155" s="187"/>
      <c r="J155" s="188">
        <f>ROUND(I155*H155,2)</f>
        <v>0</v>
      </c>
      <c r="K155" s="184" t="s">
        <v>142</v>
      </c>
      <c r="L155" s="42"/>
      <c r="M155" s="189" t="s">
        <v>19</v>
      </c>
      <c r="N155" s="190" t="s">
        <v>41</v>
      </c>
      <c r="O155" s="67"/>
      <c r="P155" s="191">
        <f>O155*H155</f>
        <v>0</v>
      </c>
      <c r="Q155" s="191">
        <v>8.4000000000000003E-4</v>
      </c>
      <c r="R155" s="191">
        <f>Q155*H155</f>
        <v>2.6880000000000001E-2</v>
      </c>
      <c r="S155" s="191">
        <v>0</v>
      </c>
      <c r="T155" s="19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3" t="s">
        <v>143</v>
      </c>
      <c r="AT155" s="193" t="s">
        <v>139</v>
      </c>
      <c r="AU155" s="193" t="s">
        <v>79</v>
      </c>
      <c r="AY155" s="20" t="s">
        <v>137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20" t="s">
        <v>77</v>
      </c>
      <c r="BK155" s="194">
        <f>ROUND(I155*H155,2)</f>
        <v>0</v>
      </c>
      <c r="BL155" s="20" t="s">
        <v>143</v>
      </c>
      <c r="BM155" s="193" t="s">
        <v>242</v>
      </c>
    </row>
    <row r="156" spans="1:65" s="2" customFormat="1" ht="11.25">
      <c r="A156" s="37"/>
      <c r="B156" s="38"/>
      <c r="C156" s="39"/>
      <c r="D156" s="195" t="s">
        <v>145</v>
      </c>
      <c r="E156" s="39"/>
      <c r="F156" s="196" t="s">
        <v>243</v>
      </c>
      <c r="G156" s="39"/>
      <c r="H156" s="39"/>
      <c r="I156" s="197"/>
      <c r="J156" s="39"/>
      <c r="K156" s="39"/>
      <c r="L156" s="42"/>
      <c r="M156" s="198"/>
      <c r="N156" s="199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145</v>
      </c>
      <c r="AU156" s="20" t="s">
        <v>79</v>
      </c>
    </row>
    <row r="157" spans="1:65" s="13" customFormat="1" ht="11.25">
      <c r="B157" s="200"/>
      <c r="C157" s="201"/>
      <c r="D157" s="202" t="s">
        <v>147</v>
      </c>
      <c r="E157" s="203" t="s">
        <v>19</v>
      </c>
      <c r="F157" s="204" t="s">
        <v>244</v>
      </c>
      <c r="G157" s="201"/>
      <c r="H157" s="205">
        <v>20.8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147</v>
      </c>
      <c r="AU157" s="211" t="s">
        <v>79</v>
      </c>
      <c r="AV157" s="13" t="s">
        <v>79</v>
      </c>
      <c r="AW157" s="13" t="s">
        <v>32</v>
      </c>
      <c r="AX157" s="13" t="s">
        <v>70</v>
      </c>
      <c r="AY157" s="211" t="s">
        <v>137</v>
      </c>
    </row>
    <row r="158" spans="1:65" s="13" customFormat="1" ht="11.25">
      <c r="B158" s="200"/>
      <c r="C158" s="201"/>
      <c r="D158" s="202" t="s">
        <v>147</v>
      </c>
      <c r="E158" s="203" t="s">
        <v>19</v>
      </c>
      <c r="F158" s="204" t="s">
        <v>245</v>
      </c>
      <c r="G158" s="201"/>
      <c r="H158" s="205">
        <v>11.2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147</v>
      </c>
      <c r="AU158" s="211" t="s">
        <v>79</v>
      </c>
      <c r="AV158" s="13" t="s">
        <v>79</v>
      </c>
      <c r="AW158" s="13" t="s">
        <v>32</v>
      </c>
      <c r="AX158" s="13" t="s">
        <v>70</v>
      </c>
      <c r="AY158" s="211" t="s">
        <v>137</v>
      </c>
    </row>
    <row r="159" spans="1:65" s="15" customFormat="1" ht="11.25">
      <c r="B159" s="223"/>
      <c r="C159" s="224"/>
      <c r="D159" s="202" t="s">
        <v>147</v>
      </c>
      <c r="E159" s="225" t="s">
        <v>19</v>
      </c>
      <c r="F159" s="226" t="s">
        <v>159</v>
      </c>
      <c r="G159" s="224"/>
      <c r="H159" s="227">
        <v>32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147</v>
      </c>
      <c r="AU159" s="233" t="s">
        <v>79</v>
      </c>
      <c r="AV159" s="15" t="s">
        <v>143</v>
      </c>
      <c r="AW159" s="15" t="s">
        <v>32</v>
      </c>
      <c r="AX159" s="15" t="s">
        <v>77</v>
      </c>
      <c r="AY159" s="233" t="s">
        <v>137</v>
      </c>
    </row>
    <row r="160" spans="1:65" s="2" customFormat="1" ht="24.2" customHeight="1">
      <c r="A160" s="37"/>
      <c r="B160" s="38"/>
      <c r="C160" s="182" t="s">
        <v>246</v>
      </c>
      <c r="D160" s="182" t="s">
        <v>139</v>
      </c>
      <c r="E160" s="183" t="s">
        <v>247</v>
      </c>
      <c r="F160" s="184" t="s">
        <v>248</v>
      </c>
      <c r="G160" s="185" t="s">
        <v>91</v>
      </c>
      <c r="H160" s="186">
        <v>32</v>
      </c>
      <c r="I160" s="187"/>
      <c r="J160" s="188">
        <f>ROUND(I160*H160,2)</f>
        <v>0</v>
      </c>
      <c r="K160" s="184" t="s">
        <v>142</v>
      </c>
      <c r="L160" s="42"/>
      <c r="M160" s="189" t="s">
        <v>19</v>
      </c>
      <c r="N160" s="190" t="s">
        <v>41</v>
      </c>
      <c r="O160" s="6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3" t="s">
        <v>143</v>
      </c>
      <c r="AT160" s="193" t="s">
        <v>139</v>
      </c>
      <c r="AU160" s="193" t="s">
        <v>79</v>
      </c>
      <c r="AY160" s="20" t="s">
        <v>137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20" t="s">
        <v>77</v>
      </c>
      <c r="BK160" s="194">
        <f>ROUND(I160*H160,2)</f>
        <v>0</v>
      </c>
      <c r="BL160" s="20" t="s">
        <v>143</v>
      </c>
      <c r="BM160" s="193" t="s">
        <v>249</v>
      </c>
    </row>
    <row r="161" spans="1:65" s="2" customFormat="1" ht="11.25">
      <c r="A161" s="37"/>
      <c r="B161" s="38"/>
      <c r="C161" s="39"/>
      <c r="D161" s="195" t="s">
        <v>145</v>
      </c>
      <c r="E161" s="39"/>
      <c r="F161" s="196" t="s">
        <v>250</v>
      </c>
      <c r="G161" s="39"/>
      <c r="H161" s="39"/>
      <c r="I161" s="197"/>
      <c r="J161" s="39"/>
      <c r="K161" s="39"/>
      <c r="L161" s="42"/>
      <c r="M161" s="198"/>
      <c r="N161" s="199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145</v>
      </c>
      <c r="AU161" s="20" t="s">
        <v>79</v>
      </c>
    </row>
    <row r="162" spans="1:65" s="2" customFormat="1" ht="37.9" customHeight="1">
      <c r="A162" s="37"/>
      <c r="B162" s="38"/>
      <c r="C162" s="182" t="s">
        <v>251</v>
      </c>
      <c r="D162" s="182" t="s">
        <v>139</v>
      </c>
      <c r="E162" s="183" t="s">
        <v>252</v>
      </c>
      <c r="F162" s="184" t="s">
        <v>253</v>
      </c>
      <c r="G162" s="185" t="s">
        <v>202</v>
      </c>
      <c r="H162" s="186">
        <v>47.631999999999998</v>
      </c>
      <c r="I162" s="187"/>
      <c r="J162" s="188">
        <f>ROUND(I162*H162,2)</f>
        <v>0</v>
      </c>
      <c r="K162" s="184" t="s">
        <v>142</v>
      </c>
      <c r="L162" s="42"/>
      <c r="M162" s="189" t="s">
        <v>19</v>
      </c>
      <c r="N162" s="190" t="s">
        <v>41</v>
      </c>
      <c r="O162" s="6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3" t="s">
        <v>143</v>
      </c>
      <c r="AT162" s="193" t="s">
        <v>139</v>
      </c>
      <c r="AU162" s="193" t="s">
        <v>79</v>
      </c>
      <c r="AY162" s="20" t="s">
        <v>137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20" t="s">
        <v>77</v>
      </c>
      <c r="BK162" s="194">
        <f>ROUND(I162*H162,2)</f>
        <v>0</v>
      </c>
      <c r="BL162" s="20" t="s">
        <v>143</v>
      </c>
      <c r="BM162" s="193" t="s">
        <v>254</v>
      </c>
    </row>
    <row r="163" spans="1:65" s="2" customFormat="1" ht="11.25">
      <c r="A163" s="37"/>
      <c r="B163" s="38"/>
      <c r="C163" s="39"/>
      <c r="D163" s="195" t="s">
        <v>145</v>
      </c>
      <c r="E163" s="39"/>
      <c r="F163" s="196" t="s">
        <v>255</v>
      </c>
      <c r="G163" s="39"/>
      <c r="H163" s="39"/>
      <c r="I163" s="197"/>
      <c r="J163" s="39"/>
      <c r="K163" s="39"/>
      <c r="L163" s="42"/>
      <c r="M163" s="198"/>
      <c r="N163" s="199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145</v>
      </c>
      <c r="AU163" s="20" t="s">
        <v>79</v>
      </c>
    </row>
    <row r="164" spans="1:65" s="13" customFormat="1" ht="11.25">
      <c r="B164" s="200"/>
      <c r="C164" s="201"/>
      <c r="D164" s="202" t="s">
        <v>147</v>
      </c>
      <c r="E164" s="203" t="s">
        <v>19</v>
      </c>
      <c r="F164" s="204" t="s">
        <v>256</v>
      </c>
      <c r="G164" s="201"/>
      <c r="H164" s="205">
        <v>83.49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147</v>
      </c>
      <c r="AU164" s="211" t="s">
        <v>79</v>
      </c>
      <c r="AV164" s="13" t="s">
        <v>79</v>
      </c>
      <c r="AW164" s="13" t="s">
        <v>32</v>
      </c>
      <c r="AX164" s="13" t="s">
        <v>70</v>
      </c>
      <c r="AY164" s="211" t="s">
        <v>137</v>
      </c>
    </row>
    <row r="165" spans="1:65" s="13" customFormat="1" ht="11.25">
      <c r="B165" s="200"/>
      <c r="C165" s="201"/>
      <c r="D165" s="202" t="s">
        <v>147</v>
      </c>
      <c r="E165" s="203" t="s">
        <v>19</v>
      </c>
      <c r="F165" s="204" t="s">
        <v>257</v>
      </c>
      <c r="G165" s="201"/>
      <c r="H165" s="205">
        <v>0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147</v>
      </c>
      <c r="AU165" s="211" t="s">
        <v>79</v>
      </c>
      <c r="AV165" s="13" t="s">
        <v>79</v>
      </c>
      <c r="AW165" s="13" t="s">
        <v>32</v>
      </c>
      <c r="AX165" s="13" t="s">
        <v>70</v>
      </c>
      <c r="AY165" s="211" t="s">
        <v>137</v>
      </c>
    </row>
    <row r="166" spans="1:65" s="13" customFormat="1" ht="11.25">
      <c r="B166" s="200"/>
      <c r="C166" s="201"/>
      <c r="D166" s="202" t="s">
        <v>147</v>
      </c>
      <c r="E166" s="203" t="s">
        <v>19</v>
      </c>
      <c r="F166" s="204" t="s">
        <v>258</v>
      </c>
      <c r="G166" s="201"/>
      <c r="H166" s="205">
        <v>11.773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147</v>
      </c>
      <c r="AU166" s="211" t="s">
        <v>79</v>
      </c>
      <c r="AV166" s="13" t="s">
        <v>79</v>
      </c>
      <c r="AW166" s="13" t="s">
        <v>32</v>
      </c>
      <c r="AX166" s="13" t="s">
        <v>70</v>
      </c>
      <c r="AY166" s="211" t="s">
        <v>137</v>
      </c>
    </row>
    <row r="167" spans="1:65" s="15" customFormat="1" ht="11.25">
      <c r="B167" s="223"/>
      <c r="C167" s="224"/>
      <c r="D167" s="202" t="s">
        <v>147</v>
      </c>
      <c r="E167" s="225" t="s">
        <v>19</v>
      </c>
      <c r="F167" s="226" t="s">
        <v>159</v>
      </c>
      <c r="G167" s="224"/>
      <c r="H167" s="227">
        <v>95.262999999999991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147</v>
      </c>
      <c r="AU167" s="233" t="s">
        <v>79</v>
      </c>
      <c r="AV167" s="15" t="s">
        <v>143</v>
      </c>
      <c r="AW167" s="15" t="s">
        <v>32</v>
      </c>
      <c r="AX167" s="15" t="s">
        <v>77</v>
      </c>
      <c r="AY167" s="233" t="s">
        <v>137</v>
      </c>
    </row>
    <row r="168" spans="1:65" s="13" customFormat="1" ht="11.25">
      <c r="B168" s="200"/>
      <c r="C168" s="201"/>
      <c r="D168" s="202" t="s">
        <v>147</v>
      </c>
      <c r="E168" s="201"/>
      <c r="F168" s="204" t="s">
        <v>259</v>
      </c>
      <c r="G168" s="201"/>
      <c r="H168" s="205">
        <v>47.631999999999998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147</v>
      </c>
      <c r="AU168" s="211" t="s">
        <v>79</v>
      </c>
      <c r="AV168" s="13" t="s">
        <v>79</v>
      </c>
      <c r="AW168" s="13" t="s">
        <v>4</v>
      </c>
      <c r="AX168" s="13" t="s">
        <v>77</v>
      </c>
      <c r="AY168" s="211" t="s">
        <v>137</v>
      </c>
    </row>
    <row r="169" spans="1:65" s="2" customFormat="1" ht="37.9" customHeight="1">
      <c r="A169" s="37"/>
      <c r="B169" s="38"/>
      <c r="C169" s="182" t="s">
        <v>260</v>
      </c>
      <c r="D169" s="182" t="s">
        <v>139</v>
      </c>
      <c r="E169" s="183" t="s">
        <v>261</v>
      </c>
      <c r="F169" s="184" t="s">
        <v>262</v>
      </c>
      <c r="G169" s="185" t="s">
        <v>202</v>
      </c>
      <c r="H169" s="186">
        <v>41.744999999999997</v>
      </c>
      <c r="I169" s="187"/>
      <c r="J169" s="188">
        <f>ROUND(I169*H169,2)</f>
        <v>0</v>
      </c>
      <c r="K169" s="184" t="s">
        <v>142</v>
      </c>
      <c r="L169" s="42"/>
      <c r="M169" s="189" t="s">
        <v>19</v>
      </c>
      <c r="N169" s="190" t="s">
        <v>41</v>
      </c>
      <c r="O169" s="6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3" t="s">
        <v>143</v>
      </c>
      <c r="AT169" s="193" t="s">
        <v>139</v>
      </c>
      <c r="AU169" s="193" t="s">
        <v>79</v>
      </c>
      <c r="AY169" s="20" t="s">
        <v>137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20" t="s">
        <v>77</v>
      </c>
      <c r="BK169" s="194">
        <f>ROUND(I169*H169,2)</f>
        <v>0</v>
      </c>
      <c r="BL169" s="20" t="s">
        <v>143</v>
      </c>
      <c r="BM169" s="193" t="s">
        <v>263</v>
      </c>
    </row>
    <row r="170" spans="1:65" s="2" customFormat="1" ht="11.25">
      <c r="A170" s="37"/>
      <c r="B170" s="38"/>
      <c r="C170" s="39"/>
      <c r="D170" s="195" t="s">
        <v>145</v>
      </c>
      <c r="E170" s="39"/>
      <c r="F170" s="196" t="s">
        <v>264</v>
      </c>
      <c r="G170" s="39"/>
      <c r="H170" s="39"/>
      <c r="I170" s="197"/>
      <c r="J170" s="39"/>
      <c r="K170" s="39"/>
      <c r="L170" s="42"/>
      <c r="M170" s="198"/>
      <c r="N170" s="199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145</v>
      </c>
      <c r="AU170" s="20" t="s">
        <v>79</v>
      </c>
    </row>
    <row r="171" spans="1:65" s="13" customFormat="1" ht="11.25">
      <c r="B171" s="200"/>
      <c r="C171" s="201"/>
      <c r="D171" s="202" t="s">
        <v>147</v>
      </c>
      <c r="E171" s="201"/>
      <c r="F171" s="204" t="s">
        <v>265</v>
      </c>
      <c r="G171" s="201"/>
      <c r="H171" s="205">
        <v>41.744999999999997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147</v>
      </c>
      <c r="AU171" s="211" t="s">
        <v>79</v>
      </c>
      <c r="AV171" s="13" t="s">
        <v>79</v>
      </c>
      <c r="AW171" s="13" t="s">
        <v>4</v>
      </c>
      <c r="AX171" s="13" t="s">
        <v>77</v>
      </c>
      <c r="AY171" s="211" t="s">
        <v>137</v>
      </c>
    </row>
    <row r="172" spans="1:65" s="2" customFormat="1" ht="24.2" customHeight="1">
      <c r="A172" s="37"/>
      <c r="B172" s="38"/>
      <c r="C172" s="182" t="s">
        <v>266</v>
      </c>
      <c r="D172" s="182" t="s">
        <v>139</v>
      </c>
      <c r="E172" s="183" t="s">
        <v>267</v>
      </c>
      <c r="F172" s="184" t="s">
        <v>268</v>
      </c>
      <c r="G172" s="185" t="s">
        <v>269</v>
      </c>
      <c r="H172" s="186">
        <v>160.87899999999999</v>
      </c>
      <c r="I172" s="187"/>
      <c r="J172" s="188">
        <f>ROUND(I172*H172,2)</f>
        <v>0</v>
      </c>
      <c r="K172" s="184" t="s">
        <v>142</v>
      </c>
      <c r="L172" s="42"/>
      <c r="M172" s="189" t="s">
        <v>19</v>
      </c>
      <c r="N172" s="190" t="s">
        <v>41</v>
      </c>
      <c r="O172" s="6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3" t="s">
        <v>143</v>
      </c>
      <c r="AT172" s="193" t="s">
        <v>139</v>
      </c>
      <c r="AU172" s="193" t="s">
        <v>79</v>
      </c>
      <c r="AY172" s="20" t="s">
        <v>137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20" t="s">
        <v>77</v>
      </c>
      <c r="BK172" s="194">
        <f>ROUND(I172*H172,2)</f>
        <v>0</v>
      </c>
      <c r="BL172" s="20" t="s">
        <v>143</v>
      </c>
      <c r="BM172" s="193" t="s">
        <v>270</v>
      </c>
    </row>
    <row r="173" spans="1:65" s="2" customFormat="1" ht="11.25">
      <c r="A173" s="37"/>
      <c r="B173" s="38"/>
      <c r="C173" s="39"/>
      <c r="D173" s="195" t="s">
        <v>145</v>
      </c>
      <c r="E173" s="39"/>
      <c r="F173" s="196" t="s">
        <v>271</v>
      </c>
      <c r="G173" s="39"/>
      <c r="H173" s="39"/>
      <c r="I173" s="197"/>
      <c r="J173" s="39"/>
      <c r="K173" s="39"/>
      <c r="L173" s="42"/>
      <c r="M173" s="198"/>
      <c r="N173" s="199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145</v>
      </c>
      <c r="AU173" s="20" t="s">
        <v>79</v>
      </c>
    </row>
    <row r="174" spans="1:65" s="13" customFormat="1" ht="11.25">
      <c r="B174" s="200"/>
      <c r="C174" s="201"/>
      <c r="D174" s="202" t="s">
        <v>147</v>
      </c>
      <c r="E174" s="203" t="s">
        <v>19</v>
      </c>
      <c r="F174" s="204" t="s">
        <v>272</v>
      </c>
      <c r="G174" s="201"/>
      <c r="H174" s="205">
        <v>89.376999999999995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147</v>
      </c>
      <c r="AU174" s="211" t="s">
        <v>79</v>
      </c>
      <c r="AV174" s="13" t="s">
        <v>79</v>
      </c>
      <c r="AW174" s="13" t="s">
        <v>32</v>
      </c>
      <c r="AX174" s="13" t="s">
        <v>77</v>
      </c>
      <c r="AY174" s="211" t="s">
        <v>137</v>
      </c>
    </row>
    <row r="175" spans="1:65" s="13" customFormat="1" ht="11.25">
      <c r="B175" s="200"/>
      <c r="C175" s="201"/>
      <c r="D175" s="202" t="s">
        <v>147</v>
      </c>
      <c r="E175" s="201"/>
      <c r="F175" s="204" t="s">
        <v>273</v>
      </c>
      <c r="G175" s="201"/>
      <c r="H175" s="205">
        <v>160.87899999999999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147</v>
      </c>
      <c r="AU175" s="211" t="s">
        <v>79</v>
      </c>
      <c r="AV175" s="13" t="s">
        <v>79</v>
      </c>
      <c r="AW175" s="13" t="s">
        <v>4</v>
      </c>
      <c r="AX175" s="13" t="s">
        <v>77</v>
      </c>
      <c r="AY175" s="211" t="s">
        <v>137</v>
      </c>
    </row>
    <row r="176" spans="1:65" s="2" customFormat="1" ht="24.2" customHeight="1">
      <c r="A176" s="37"/>
      <c r="B176" s="38"/>
      <c r="C176" s="182" t="s">
        <v>274</v>
      </c>
      <c r="D176" s="182" t="s">
        <v>139</v>
      </c>
      <c r="E176" s="183" t="s">
        <v>275</v>
      </c>
      <c r="F176" s="184" t="s">
        <v>276</v>
      </c>
      <c r="G176" s="185" t="s">
        <v>202</v>
      </c>
      <c r="H176" s="186">
        <v>9.0679999999999996</v>
      </c>
      <c r="I176" s="187"/>
      <c r="J176" s="188">
        <f>ROUND(I176*H176,2)</f>
        <v>0</v>
      </c>
      <c r="K176" s="184" t="s">
        <v>142</v>
      </c>
      <c r="L176" s="42"/>
      <c r="M176" s="189" t="s">
        <v>19</v>
      </c>
      <c r="N176" s="190" t="s">
        <v>41</v>
      </c>
      <c r="O176" s="6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3" t="s">
        <v>143</v>
      </c>
      <c r="AT176" s="193" t="s">
        <v>139</v>
      </c>
      <c r="AU176" s="193" t="s">
        <v>79</v>
      </c>
      <c r="AY176" s="20" t="s">
        <v>137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20" t="s">
        <v>77</v>
      </c>
      <c r="BK176" s="194">
        <f>ROUND(I176*H176,2)</f>
        <v>0</v>
      </c>
      <c r="BL176" s="20" t="s">
        <v>143</v>
      </c>
      <c r="BM176" s="193" t="s">
        <v>277</v>
      </c>
    </row>
    <row r="177" spans="1:65" s="2" customFormat="1" ht="11.25">
      <c r="A177" s="37"/>
      <c r="B177" s="38"/>
      <c r="C177" s="39"/>
      <c r="D177" s="195" t="s">
        <v>145</v>
      </c>
      <c r="E177" s="39"/>
      <c r="F177" s="196" t="s">
        <v>278</v>
      </c>
      <c r="G177" s="39"/>
      <c r="H177" s="39"/>
      <c r="I177" s="197"/>
      <c r="J177" s="39"/>
      <c r="K177" s="39"/>
      <c r="L177" s="42"/>
      <c r="M177" s="198"/>
      <c r="N177" s="199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145</v>
      </c>
      <c r="AU177" s="20" t="s">
        <v>79</v>
      </c>
    </row>
    <row r="178" spans="1:65" s="13" customFormat="1" ht="11.25">
      <c r="B178" s="200"/>
      <c r="C178" s="201"/>
      <c r="D178" s="202" t="s">
        <v>147</v>
      </c>
      <c r="E178" s="203" t="s">
        <v>19</v>
      </c>
      <c r="F178" s="204" t="s">
        <v>279</v>
      </c>
      <c r="G178" s="201"/>
      <c r="H178" s="205">
        <v>1.1479999999999999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147</v>
      </c>
      <c r="AU178" s="211" t="s">
        <v>79</v>
      </c>
      <c r="AV178" s="13" t="s">
        <v>79</v>
      </c>
      <c r="AW178" s="13" t="s">
        <v>32</v>
      </c>
      <c r="AX178" s="13" t="s">
        <v>70</v>
      </c>
      <c r="AY178" s="211" t="s">
        <v>137</v>
      </c>
    </row>
    <row r="179" spans="1:65" s="13" customFormat="1" ht="11.25">
      <c r="B179" s="200"/>
      <c r="C179" s="201"/>
      <c r="D179" s="202" t="s">
        <v>147</v>
      </c>
      <c r="E179" s="203" t="s">
        <v>19</v>
      </c>
      <c r="F179" s="204" t="s">
        <v>280</v>
      </c>
      <c r="G179" s="201"/>
      <c r="H179" s="205">
        <v>5.1479999999999997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147</v>
      </c>
      <c r="AU179" s="211" t="s">
        <v>79</v>
      </c>
      <c r="AV179" s="13" t="s">
        <v>79</v>
      </c>
      <c r="AW179" s="13" t="s">
        <v>32</v>
      </c>
      <c r="AX179" s="13" t="s">
        <v>70</v>
      </c>
      <c r="AY179" s="211" t="s">
        <v>137</v>
      </c>
    </row>
    <row r="180" spans="1:65" s="13" customFormat="1" ht="11.25">
      <c r="B180" s="200"/>
      <c r="C180" s="201"/>
      <c r="D180" s="202" t="s">
        <v>147</v>
      </c>
      <c r="E180" s="203" t="s">
        <v>19</v>
      </c>
      <c r="F180" s="204" t="s">
        <v>281</v>
      </c>
      <c r="G180" s="201"/>
      <c r="H180" s="205">
        <v>2.7719999999999998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147</v>
      </c>
      <c r="AU180" s="211" t="s">
        <v>79</v>
      </c>
      <c r="AV180" s="13" t="s">
        <v>79</v>
      </c>
      <c r="AW180" s="13" t="s">
        <v>32</v>
      </c>
      <c r="AX180" s="13" t="s">
        <v>70</v>
      </c>
      <c r="AY180" s="211" t="s">
        <v>137</v>
      </c>
    </row>
    <row r="181" spans="1:65" s="15" customFormat="1" ht="11.25">
      <c r="B181" s="223"/>
      <c r="C181" s="224"/>
      <c r="D181" s="202" t="s">
        <v>147</v>
      </c>
      <c r="E181" s="225" t="s">
        <v>19</v>
      </c>
      <c r="F181" s="226" t="s">
        <v>159</v>
      </c>
      <c r="G181" s="224"/>
      <c r="H181" s="227">
        <v>9.0679999999999996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147</v>
      </c>
      <c r="AU181" s="233" t="s">
        <v>79</v>
      </c>
      <c r="AV181" s="15" t="s">
        <v>143</v>
      </c>
      <c r="AW181" s="15" t="s">
        <v>32</v>
      </c>
      <c r="AX181" s="15" t="s">
        <v>77</v>
      </c>
      <c r="AY181" s="233" t="s">
        <v>137</v>
      </c>
    </row>
    <row r="182" spans="1:65" s="2" customFormat="1" ht="16.5" customHeight="1">
      <c r="A182" s="37"/>
      <c r="B182" s="38"/>
      <c r="C182" s="234" t="s">
        <v>7</v>
      </c>
      <c r="D182" s="234" t="s">
        <v>282</v>
      </c>
      <c r="E182" s="235" t="s">
        <v>283</v>
      </c>
      <c r="F182" s="236" t="s">
        <v>284</v>
      </c>
      <c r="G182" s="237" t="s">
        <v>269</v>
      </c>
      <c r="H182" s="238">
        <v>16.321999999999999</v>
      </c>
      <c r="I182" s="239"/>
      <c r="J182" s="240">
        <f>ROUND(I182*H182,2)</f>
        <v>0</v>
      </c>
      <c r="K182" s="236" t="s">
        <v>142</v>
      </c>
      <c r="L182" s="241"/>
      <c r="M182" s="242" t="s">
        <v>19</v>
      </c>
      <c r="N182" s="243" t="s">
        <v>41</v>
      </c>
      <c r="O182" s="67"/>
      <c r="P182" s="191">
        <f>O182*H182</f>
        <v>0</v>
      </c>
      <c r="Q182" s="191">
        <v>1</v>
      </c>
      <c r="R182" s="191">
        <f>Q182*H182</f>
        <v>16.321999999999999</v>
      </c>
      <c r="S182" s="191">
        <v>0</v>
      </c>
      <c r="T182" s="19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3" t="s">
        <v>192</v>
      </c>
      <c r="AT182" s="193" t="s">
        <v>282</v>
      </c>
      <c r="AU182" s="193" t="s">
        <v>79</v>
      </c>
      <c r="AY182" s="20" t="s">
        <v>137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20" t="s">
        <v>77</v>
      </c>
      <c r="BK182" s="194">
        <f>ROUND(I182*H182,2)</f>
        <v>0</v>
      </c>
      <c r="BL182" s="20" t="s">
        <v>143</v>
      </c>
      <c r="BM182" s="193" t="s">
        <v>285</v>
      </c>
    </row>
    <row r="183" spans="1:65" s="13" customFormat="1" ht="11.25">
      <c r="B183" s="200"/>
      <c r="C183" s="201"/>
      <c r="D183" s="202" t="s">
        <v>147</v>
      </c>
      <c r="E183" s="201"/>
      <c r="F183" s="204" t="s">
        <v>286</v>
      </c>
      <c r="G183" s="201"/>
      <c r="H183" s="205">
        <v>16.321999999999999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147</v>
      </c>
      <c r="AU183" s="211" t="s">
        <v>79</v>
      </c>
      <c r="AV183" s="13" t="s">
        <v>79</v>
      </c>
      <c r="AW183" s="13" t="s">
        <v>4</v>
      </c>
      <c r="AX183" s="13" t="s">
        <v>77</v>
      </c>
      <c r="AY183" s="211" t="s">
        <v>137</v>
      </c>
    </row>
    <row r="184" spans="1:65" s="2" customFormat="1" ht="37.9" customHeight="1">
      <c r="A184" s="37"/>
      <c r="B184" s="38"/>
      <c r="C184" s="182" t="s">
        <v>287</v>
      </c>
      <c r="D184" s="182" t="s">
        <v>139</v>
      </c>
      <c r="E184" s="183" t="s">
        <v>288</v>
      </c>
      <c r="F184" s="184" t="s">
        <v>289</v>
      </c>
      <c r="G184" s="185" t="s">
        <v>202</v>
      </c>
      <c r="H184" s="186">
        <v>3.4790000000000001</v>
      </c>
      <c r="I184" s="187"/>
      <c r="J184" s="188">
        <f>ROUND(I184*H184,2)</f>
        <v>0</v>
      </c>
      <c r="K184" s="184" t="s">
        <v>142</v>
      </c>
      <c r="L184" s="42"/>
      <c r="M184" s="189" t="s">
        <v>19</v>
      </c>
      <c r="N184" s="190" t="s">
        <v>41</v>
      </c>
      <c r="O184" s="6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3" t="s">
        <v>143</v>
      </c>
      <c r="AT184" s="193" t="s">
        <v>139</v>
      </c>
      <c r="AU184" s="193" t="s">
        <v>79</v>
      </c>
      <c r="AY184" s="20" t="s">
        <v>137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20" t="s">
        <v>77</v>
      </c>
      <c r="BK184" s="194">
        <f>ROUND(I184*H184,2)</f>
        <v>0</v>
      </c>
      <c r="BL184" s="20" t="s">
        <v>143</v>
      </c>
      <c r="BM184" s="193" t="s">
        <v>290</v>
      </c>
    </row>
    <row r="185" spans="1:65" s="2" customFormat="1" ht="11.25">
      <c r="A185" s="37"/>
      <c r="B185" s="38"/>
      <c r="C185" s="39"/>
      <c r="D185" s="195" t="s">
        <v>145</v>
      </c>
      <c r="E185" s="39"/>
      <c r="F185" s="196" t="s">
        <v>291</v>
      </c>
      <c r="G185" s="39"/>
      <c r="H185" s="39"/>
      <c r="I185" s="197"/>
      <c r="J185" s="39"/>
      <c r="K185" s="39"/>
      <c r="L185" s="42"/>
      <c r="M185" s="198"/>
      <c r="N185" s="199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145</v>
      </c>
      <c r="AU185" s="20" t="s">
        <v>79</v>
      </c>
    </row>
    <row r="186" spans="1:65" s="13" customFormat="1" ht="11.25">
      <c r="B186" s="200"/>
      <c r="C186" s="201"/>
      <c r="D186" s="202" t="s">
        <v>147</v>
      </c>
      <c r="E186" s="203" t="s">
        <v>19</v>
      </c>
      <c r="F186" s="204" t="s">
        <v>292</v>
      </c>
      <c r="G186" s="201"/>
      <c r="H186" s="205">
        <v>2.2610000000000001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147</v>
      </c>
      <c r="AU186" s="211" t="s">
        <v>79</v>
      </c>
      <c r="AV186" s="13" t="s">
        <v>79</v>
      </c>
      <c r="AW186" s="13" t="s">
        <v>32</v>
      </c>
      <c r="AX186" s="13" t="s">
        <v>70</v>
      </c>
      <c r="AY186" s="211" t="s">
        <v>137</v>
      </c>
    </row>
    <row r="187" spans="1:65" s="13" customFormat="1" ht="11.25">
      <c r="B187" s="200"/>
      <c r="C187" s="201"/>
      <c r="D187" s="202" t="s">
        <v>147</v>
      </c>
      <c r="E187" s="203" t="s">
        <v>19</v>
      </c>
      <c r="F187" s="204" t="s">
        <v>293</v>
      </c>
      <c r="G187" s="201"/>
      <c r="H187" s="205">
        <v>1.218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147</v>
      </c>
      <c r="AU187" s="211" t="s">
        <v>79</v>
      </c>
      <c r="AV187" s="13" t="s">
        <v>79</v>
      </c>
      <c r="AW187" s="13" t="s">
        <v>32</v>
      </c>
      <c r="AX187" s="13" t="s">
        <v>70</v>
      </c>
      <c r="AY187" s="211" t="s">
        <v>137</v>
      </c>
    </row>
    <row r="188" spans="1:65" s="15" customFormat="1" ht="11.25">
      <c r="B188" s="223"/>
      <c r="C188" s="224"/>
      <c r="D188" s="202" t="s">
        <v>147</v>
      </c>
      <c r="E188" s="225" t="s">
        <v>19</v>
      </c>
      <c r="F188" s="226" t="s">
        <v>159</v>
      </c>
      <c r="G188" s="224"/>
      <c r="H188" s="227">
        <v>3.4790000000000001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147</v>
      </c>
      <c r="AU188" s="233" t="s">
        <v>79</v>
      </c>
      <c r="AV188" s="15" t="s">
        <v>143</v>
      </c>
      <c r="AW188" s="15" t="s">
        <v>32</v>
      </c>
      <c r="AX188" s="15" t="s">
        <v>77</v>
      </c>
      <c r="AY188" s="233" t="s">
        <v>137</v>
      </c>
    </row>
    <row r="189" spans="1:65" s="2" customFormat="1" ht="16.5" customHeight="1">
      <c r="A189" s="37"/>
      <c r="B189" s="38"/>
      <c r="C189" s="234" t="s">
        <v>294</v>
      </c>
      <c r="D189" s="234" t="s">
        <v>282</v>
      </c>
      <c r="E189" s="235" t="s">
        <v>283</v>
      </c>
      <c r="F189" s="236" t="s">
        <v>284</v>
      </c>
      <c r="G189" s="237" t="s">
        <v>269</v>
      </c>
      <c r="H189" s="238">
        <v>6.2619999999999996</v>
      </c>
      <c r="I189" s="239"/>
      <c r="J189" s="240">
        <f>ROUND(I189*H189,2)</f>
        <v>0</v>
      </c>
      <c r="K189" s="236" t="s">
        <v>142</v>
      </c>
      <c r="L189" s="241"/>
      <c r="M189" s="242" t="s">
        <v>19</v>
      </c>
      <c r="N189" s="243" t="s">
        <v>41</v>
      </c>
      <c r="O189" s="6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3" t="s">
        <v>192</v>
      </c>
      <c r="AT189" s="193" t="s">
        <v>282</v>
      </c>
      <c r="AU189" s="193" t="s">
        <v>79</v>
      </c>
      <c r="AY189" s="20" t="s">
        <v>137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20" t="s">
        <v>77</v>
      </c>
      <c r="BK189" s="194">
        <f>ROUND(I189*H189,2)</f>
        <v>0</v>
      </c>
      <c r="BL189" s="20" t="s">
        <v>143</v>
      </c>
      <c r="BM189" s="193" t="s">
        <v>295</v>
      </c>
    </row>
    <row r="190" spans="1:65" s="13" customFormat="1" ht="11.25">
      <c r="B190" s="200"/>
      <c r="C190" s="201"/>
      <c r="D190" s="202" t="s">
        <v>147</v>
      </c>
      <c r="E190" s="201"/>
      <c r="F190" s="204" t="s">
        <v>296</v>
      </c>
      <c r="G190" s="201"/>
      <c r="H190" s="205">
        <v>6.2619999999999996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147</v>
      </c>
      <c r="AU190" s="211" t="s">
        <v>79</v>
      </c>
      <c r="AV190" s="13" t="s">
        <v>79</v>
      </c>
      <c r="AW190" s="13" t="s">
        <v>4</v>
      </c>
      <c r="AX190" s="13" t="s">
        <v>77</v>
      </c>
      <c r="AY190" s="211" t="s">
        <v>137</v>
      </c>
    </row>
    <row r="191" spans="1:65" s="2" customFormat="1" ht="16.5" customHeight="1">
      <c r="A191" s="37"/>
      <c r="B191" s="38"/>
      <c r="C191" s="182" t="s">
        <v>297</v>
      </c>
      <c r="D191" s="182" t="s">
        <v>139</v>
      </c>
      <c r="E191" s="183" t="s">
        <v>298</v>
      </c>
      <c r="F191" s="184" t="s">
        <v>299</v>
      </c>
      <c r="G191" s="185" t="s">
        <v>202</v>
      </c>
      <c r="H191" s="186">
        <v>3.4790000000000001</v>
      </c>
      <c r="I191" s="187"/>
      <c r="J191" s="188">
        <f>ROUND(I191*H191,2)</f>
        <v>0</v>
      </c>
      <c r="K191" s="184" t="s">
        <v>142</v>
      </c>
      <c r="L191" s="42"/>
      <c r="M191" s="189" t="s">
        <v>19</v>
      </c>
      <c r="N191" s="190" t="s">
        <v>41</v>
      </c>
      <c r="O191" s="6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3" t="s">
        <v>143</v>
      </c>
      <c r="AT191" s="193" t="s">
        <v>139</v>
      </c>
      <c r="AU191" s="193" t="s">
        <v>79</v>
      </c>
      <c r="AY191" s="20" t="s">
        <v>137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20" t="s">
        <v>77</v>
      </c>
      <c r="BK191" s="194">
        <f>ROUND(I191*H191,2)</f>
        <v>0</v>
      </c>
      <c r="BL191" s="20" t="s">
        <v>143</v>
      </c>
      <c r="BM191" s="193" t="s">
        <v>300</v>
      </c>
    </row>
    <row r="192" spans="1:65" s="2" customFormat="1" ht="11.25">
      <c r="A192" s="37"/>
      <c r="B192" s="38"/>
      <c r="C192" s="39"/>
      <c r="D192" s="195" t="s">
        <v>145</v>
      </c>
      <c r="E192" s="39"/>
      <c r="F192" s="196" t="s">
        <v>301</v>
      </c>
      <c r="G192" s="39"/>
      <c r="H192" s="39"/>
      <c r="I192" s="197"/>
      <c r="J192" s="39"/>
      <c r="K192" s="39"/>
      <c r="L192" s="42"/>
      <c r="M192" s="198"/>
      <c r="N192" s="199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145</v>
      </c>
      <c r="AU192" s="20" t="s">
        <v>79</v>
      </c>
    </row>
    <row r="193" spans="1:65" s="2" customFormat="1" ht="24.2" customHeight="1">
      <c r="A193" s="37"/>
      <c r="B193" s="38"/>
      <c r="C193" s="182" t="s">
        <v>302</v>
      </c>
      <c r="D193" s="182" t="s">
        <v>139</v>
      </c>
      <c r="E193" s="183" t="s">
        <v>303</v>
      </c>
      <c r="F193" s="184" t="s">
        <v>304</v>
      </c>
      <c r="G193" s="185" t="s">
        <v>91</v>
      </c>
      <c r="H193" s="186">
        <v>150.5</v>
      </c>
      <c r="I193" s="187"/>
      <c r="J193" s="188">
        <f>ROUND(I193*H193,2)</f>
        <v>0</v>
      </c>
      <c r="K193" s="184" t="s">
        <v>142</v>
      </c>
      <c r="L193" s="42"/>
      <c r="M193" s="189" t="s">
        <v>19</v>
      </c>
      <c r="N193" s="190" t="s">
        <v>41</v>
      </c>
      <c r="O193" s="6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3" t="s">
        <v>143</v>
      </c>
      <c r="AT193" s="193" t="s">
        <v>139</v>
      </c>
      <c r="AU193" s="193" t="s">
        <v>79</v>
      </c>
      <c r="AY193" s="20" t="s">
        <v>137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20" t="s">
        <v>77</v>
      </c>
      <c r="BK193" s="194">
        <f>ROUND(I193*H193,2)</f>
        <v>0</v>
      </c>
      <c r="BL193" s="20" t="s">
        <v>143</v>
      </c>
      <c r="BM193" s="193" t="s">
        <v>305</v>
      </c>
    </row>
    <row r="194" spans="1:65" s="2" customFormat="1" ht="11.25">
      <c r="A194" s="37"/>
      <c r="B194" s="38"/>
      <c r="C194" s="39"/>
      <c r="D194" s="195" t="s">
        <v>145</v>
      </c>
      <c r="E194" s="39"/>
      <c r="F194" s="196" t="s">
        <v>306</v>
      </c>
      <c r="G194" s="39"/>
      <c r="H194" s="39"/>
      <c r="I194" s="197"/>
      <c r="J194" s="39"/>
      <c r="K194" s="39"/>
      <c r="L194" s="42"/>
      <c r="M194" s="198"/>
      <c r="N194" s="199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145</v>
      </c>
      <c r="AU194" s="20" t="s">
        <v>79</v>
      </c>
    </row>
    <row r="195" spans="1:65" s="13" customFormat="1" ht="11.25">
      <c r="B195" s="200"/>
      <c r="C195" s="201"/>
      <c r="D195" s="202" t="s">
        <v>147</v>
      </c>
      <c r="E195" s="203" t="s">
        <v>19</v>
      </c>
      <c r="F195" s="204" t="s">
        <v>307</v>
      </c>
      <c r="G195" s="201"/>
      <c r="H195" s="205">
        <v>150.5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147</v>
      </c>
      <c r="AU195" s="211" t="s">
        <v>79</v>
      </c>
      <c r="AV195" s="13" t="s">
        <v>79</v>
      </c>
      <c r="AW195" s="13" t="s">
        <v>32</v>
      </c>
      <c r="AX195" s="13" t="s">
        <v>77</v>
      </c>
      <c r="AY195" s="211" t="s">
        <v>137</v>
      </c>
    </row>
    <row r="196" spans="1:65" s="2" customFormat="1" ht="24.2" customHeight="1">
      <c r="A196" s="37"/>
      <c r="B196" s="38"/>
      <c r="C196" s="182" t="s">
        <v>308</v>
      </c>
      <c r="D196" s="182" t="s">
        <v>139</v>
      </c>
      <c r="E196" s="183" t="s">
        <v>309</v>
      </c>
      <c r="F196" s="184" t="s">
        <v>310</v>
      </c>
      <c r="G196" s="185" t="s">
        <v>91</v>
      </c>
      <c r="H196" s="186">
        <v>150.5</v>
      </c>
      <c r="I196" s="187"/>
      <c r="J196" s="188">
        <f>ROUND(I196*H196,2)</f>
        <v>0</v>
      </c>
      <c r="K196" s="184" t="s">
        <v>142</v>
      </c>
      <c r="L196" s="42"/>
      <c r="M196" s="189" t="s">
        <v>19</v>
      </c>
      <c r="N196" s="190" t="s">
        <v>41</v>
      </c>
      <c r="O196" s="6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3" t="s">
        <v>143</v>
      </c>
      <c r="AT196" s="193" t="s">
        <v>139</v>
      </c>
      <c r="AU196" s="193" t="s">
        <v>79</v>
      </c>
      <c r="AY196" s="20" t="s">
        <v>137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20" t="s">
        <v>77</v>
      </c>
      <c r="BK196" s="194">
        <f>ROUND(I196*H196,2)</f>
        <v>0</v>
      </c>
      <c r="BL196" s="20" t="s">
        <v>143</v>
      </c>
      <c r="BM196" s="193" t="s">
        <v>311</v>
      </c>
    </row>
    <row r="197" spans="1:65" s="2" customFormat="1" ht="11.25">
      <c r="A197" s="37"/>
      <c r="B197" s="38"/>
      <c r="C197" s="39"/>
      <c r="D197" s="195" t="s">
        <v>145</v>
      </c>
      <c r="E197" s="39"/>
      <c r="F197" s="196" t="s">
        <v>312</v>
      </c>
      <c r="G197" s="39"/>
      <c r="H197" s="39"/>
      <c r="I197" s="197"/>
      <c r="J197" s="39"/>
      <c r="K197" s="39"/>
      <c r="L197" s="42"/>
      <c r="M197" s="198"/>
      <c r="N197" s="199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145</v>
      </c>
      <c r="AU197" s="20" t="s">
        <v>79</v>
      </c>
    </row>
    <row r="198" spans="1:65" s="13" customFormat="1" ht="11.25">
      <c r="B198" s="200"/>
      <c r="C198" s="201"/>
      <c r="D198" s="202" t="s">
        <v>147</v>
      </c>
      <c r="E198" s="203" t="s">
        <v>19</v>
      </c>
      <c r="F198" s="204" t="s">
        <v>307</v>
      </c>
      <c r="G198" s="201"/>
      <c r="H198" s="205">
        <v>150.5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147</v>
      </c>
      <c r="AU198" s="211" t="s">
        <v>79</v>
      </c>
      <c r="AV198" s="13" t="s">
        <v>79</v>
      </c>
      <c r="AW198" s="13" t="s">
        <v>32</v>
      </c>
      <c r="AX198" s="13" t="s">
        <v>77</v>
      </c>
      <c r="AY198" s="211" t="s">
        <v>137</v>
      </c>
    </row>
    <row r="199" spans="1:65" s="2" customFormat="1" ht="16.5" customHeight="1">
      <c r="A199" s="37"/>
      <c r="B199" s="38"/>
      <c r="C199" s="234" t="s">
        <v>313</v>
      </c>
      <c r="D199" s="234" t="s">
        <v>282</v>
      </c>
      <c r="E199" s="235" t="s">
        <v>314</v>
      </c>
      <c r="F199" s="236" t="s">
        <v>315</v>
      </c>
      <c r="G199" s="237" t="s">
        <v>316</v>
      </c>
      <c r="H199" s="238">
        <v>3.01</v>
      </c>
      <c r="I199" s="239"/>
      <c r="J199" s="240">
        <f>ROUND(I199*H199,2)</f>
        <v>0</v>
      </c>
      <c r="K199" s="236" t="s">
        <v>142</v>
      </c>
      <c r="L199" s="241"/>
      <c r="M199" s="242" t="s">
        <v>19</v>
      </c>
      <c r="N199" s="243" t="s">
        <v>41</v>
      </c>
      <c r="O199" s="67"/>
      <c r="P199" s="191">
        <f>O199*H199</f>
        <v>0</v>
      </c>
      <c r="Q199" s="191">
        <v>1E-3</v>
      </c>
      <c r="R199" s="191">
        <f>Q199*H199</f>
        <v>3.0099999999999997E-3</v>
      </c>
      <c r="S199" s="191">
        <v>0</v>
      </c>
      <c r="T199" s="19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3" t="s">
        <v>192</v>
      </c>
      <c r="AT199" s="193" t="s">
        <v>282</v>
      </c>
      <c r="AU199" s="193" t="s">
        <v>79</v>
      </c>
      <c r="AY199" s="20" t="s">
        <v>137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20" t="s">
        <v>77</v>
      </c>
      <c r="BK199" s="194">
        <f>ROUND(I199*H199,2)</f>
        <v>0</v>
      </c>
      <c r="BL199" s="20" t="s">
        <v>143</v>
      </c>
      <c r="BM199" s="193" t="s">
        <v>317</v>
      </c>
    </row>
    <row r="200" spans="1:65" s="13" customFormat="1" ht="11.25">
      <c r="B200" s="200"/>
      <c r="C200" s="201"/>
      <c r="D200" s="202" t="s">
        <v>147</v>
      </c>
      <c r="E200" s="201"/>
      <c r="F200" s="204" t="s">
        <v>318</v>
      </c>
      <c r="G200" s="201"/>
      <c r="H200" s="205">
        <v>3.01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147</v>
      </c>
      <c r="AU200" s="211" t="s">
        <v>79</v>
      </c>
      <c r="AV200" s="13" t="s">
        <v>79</v>
      </c>
      <c r="AW200" s="13" t="s">
        <v>4</v>
      </c>
      <c r="AX200" s="13" t="s">
        <v>77</v>
      </c>
      <c r="AY200" s="211" t="s">
        <v>137</v>
      </c>
    </row>
    <row r="201" spans="1:65" s="2" customFormat="1" ht="24.2" customHeight="1">
      <c r="A201" s="37"/>
      <c r="B201" s="38"/>
      <c r="C201" s="182" t="s">
        <v>319</v>
      </c>
      <c r="D201" s="182" t="s">
        <v>139</v>
      </c>
      <c r="E201" s="183" t="s">
        <v>320</v>
      </c>
      <c r="F201" s="184" t="s">
        <v>321</v>
      </c>
      <c r="G201" s="185" t="s">
        <v>91</v>
      </c>
      <c r="H201" s="186">
        <v>150.5</v>
      </c>
      <c r="I201" s="187"/>
      <c r="J201" s="188">
        <f>ROUND(I201*H201,2)</f>
        <v>0</v>
      </c>
      <c r="K201" s="184" t="s">
        <v>142</v>
      </c>
      <c r="L201" s="42"/>
      <c r="M201" s="189" t="s">
        <v>19</v>
      </c>
      <c r="N201" s="190" t="s">
        <v>41</v>
      </c>
      <c r="O201" s="6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3" t="s">
        <v>143</v>
      </c>
      <c r="AT201" s="193" t="s">
        <v>139</v>
      </c>
      <c r="AU201" s="193" t="s">
        <v>79</v>
      </c>
      <c r="AY201" s="20" t="s">
        <v>137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20" t="s">
        <v>77</v>
      </c>
      <c r="BK201" s="194">
        <f>ROUND(I201*H201,2)</f>
        <v>0</v>
      </c>
      <c r="BL201" s="20" t="s">
        <v>143</v>
      </c>
      <c r="BM201" s="193" t="s">
        <v>322</v>
      </c>
    </row>
    <row r="202" spans="1:65" s="2" customFormat="1" ht="11.25">
      <c r="A202" s="37"/>
      <c r="B202" s="38"/>
      <c r="C202" s="39"/>
      <c r="D202" s="195" t="s">
        <v>145</v>
      </c>
      <c r="E202" s="39"/>
      <c r="F202" s="196" t="s">
        <v>323</v>
      </c>
      <c r="G202" s="39"/>
      <c r="H202" s="39"/>
      <c r="I202" s="197"/>
      <c r="J202" s="39"/>
      <c r="K202" s="39"/>
      <c r="L202" s="42"/>
      <c r="M202" s="198"/>
      <c r="N202" s="199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145</v>
      </c>
      <c r="AU202" s="20" t="s">
        <v>79</v>
      </c>
    </row>
    <row r="203" spans="1:65" s="13" customFormat="1" ht="11.25">
      <c r="B203" s="200"/>
      <c r="C203" s="201"/>
      <c r="D203" s="202" t="s">
        <v>147</v>
      </c>
      <c r="E203" s="203" t="s">
        <v>19</v>
      </c>
      <c r="F203" s="204" t="s">
        <v>307</v>
      </c>
      <c r="G203" s="201"/>
      <c r="H203" s="205">
        <v>150.5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147</v>
      </c>
      <c r="AU203" s="211" t="s">
        <v>79</v>
      </c>
      <c r="AV203" s="13" t="s">
        <v>79</v>
      </c>
      <c r="AW203" s="13" t="s">
        <v>32</v>
      </c>
      <c r="AX203" s="13" t="s">
        <v>77</v>
      </c>
      <c r="AY203" s="211" t="s">
        <v>137</v>
      </c>
    </row>
    <row r="204" spans="1:65" s="2" customFormat="1" ht="16.5" customHeight="1">
      <c r="A204" s="37"/>
      <c r="B204" s="38"/>
      <c r="C204" s="182" t="s">
        <v>324</v>
      </c>
      <c r="D204" s="182" t="s">
        <v>139</v>
      </c>
      <c r="E204" s="183" t="s">
        <v>325</v>
      </c>
      <c r="F204" s="184" t="s">
        <v>326</v>
      </c>
      <c r="G204" s="185" t="s">
        <v>91</v>
      </c>
      <c r="H204" s="186">
        <v>301</v>
      </c>
      <c r="I204" s="187"/>
      <c r="J204" s="188">
        <f>ROUND(I204*H204,2)</f>
        <v>0</v>
      </c>
      <c r="K204" s="184" t="s">
        <v>142</v>
      </c>
      <c r="L204" s="42"/>
      <c r="M204" s="189" t="s">
        <v>19</v>
      </c>
      <c r="N204" s="190" t="s">
        <v>41</v>
      </c>
      <c r="O204" s="67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3" t="s">
        <v>143</v>
      </c>
      <c r="AT204" s="193" t="s">
        <v>139</v>
      </c>
      <c r="AU204" s="193" t="s">
        <v>79</v>
      </c>
      <c r="AY204" s="20" t="s">
        <v>137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20" t="s">
        <v>77</v>
      </c>
      <c r="BK204" s="194">
        <f>ROUND(I204*H204,2)</f>
        <v>0</v>
      </c>
      <c r="BL204" s="20" t="s">
        <v>143</v>
      </c>
      <c r="BM204" s="193" t="s">
        <v>327</v>
      </c>
    </row>
    <row r="205" spans="1:65" s="2" customFormat="1" ht="11.25">
      <c r="A205" s="37"/>
      <c r="B205" s="38"/>
      <c r="C205" s="39"/>
      <c r="D205" s="195" t="s">
        <v>145</v>
      </c>
      <c r="E205" s="39"/>
      <c r="F205" s="196" t="s">
        <v>328</v>
      </c>
      <c r="G205" s="39"/>
      <c r="H205" s="39"/>
      <c r="I205" s="197"/>
      <c r="J205" s="39"/>
      <c r="K205" s="39"/>
      <c r="L205" s="42"/>
      <c r="M205" s="198"/>
      <c r="N205" s="199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145</v>
      </c>
      <c r="AU205" s="20" t="s">
        <v>79</v>
      </c>
    </row>
    <row r="206" spans="1:65" s="13" customFormat="1" ht="11.25">
      <c r="B206" s="200"/>
      <c r="C206" s="201"/>
      <c r="D206" s="202" t="s">
        <v>147</v>
      </c>
      <c r="E206" s="201"/>
      <c r="F206" s="204" t="s">
        <v>329</v>
      </c>
      <c r="G206" s="201"/>
      <c r="H206" s="205">
        <v>301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147</v>
      </c>
      <c r="AU206" s="211" t="s">
        <v>79</v>
      </c>
      <c r="AV206" s="13" t="s">
        <v>79</v>
      </c>
      <c r="AW206" s="13" t="s">
        <v>4</v>
      </c>
      <c r="AX206" s="13" t="s">
        <v>77</v>
      </c>
      <c r="AY206" s="211" t="s">
        <v>137</v>
      </c>
    </row>
    <row r="207" spans="1:65" s="12" customFormat="1" ht="22.9" customHeight="1">
      <c r="B207" s="166"/>
      <c r="C207" s="167"/>
      <c r="D207" s="168" t="s">
        <v>69</v>
      </c>
      <c r="E207" s="180" t="s">
        <v>143</v>
      </c>
      <c r="F207" s="180" t="s">
        <v>330</v>
      </c>
      <c r="G207" s="167"/>
      <c r="H207" s="167"/>
      <c r="I207" s="170"/>
      <c r="J207" s="181">
        <f>BK207</f>
        <v>0</v>
      </c>
      <c r="K207" s="167"/>
      <c r="L207" s="172"/>
      <c r="M207" s="173"/>
      <c r="N207" s="174"/>
      <c r="O207" s="174"/>
      <c r="P207" s="175">
        <f>SUM(P208:P216)</f>
        <v>0</v>
      </c>
      <c r="Q207" s="174"/>
      <c r="R207" s="175">
        <f>SUM(R208:R216)</f>
        <v>0.33684000000000003</v>
      </c>
      <c r="S207" s="174"/>
      <c r="T207" s="176">
        <f>SUM(T208:T216)</f>
        <v>0</v>
      </c>
      <c r="AR207" s="177" t="s">
        <v>77</v>
      </c>
      <c r="AT207" s="178" t="s">
        <v>69</v>
      </c>
      <c r="AU207" s="178" t="s">
        <v>77</v>
      </c>
      <c r="AY207" s="177" t="s">
        <v>137</v>
      </c>
      <c r="BK207" s="179">
        <f>SUM(BK208:BK216)</f>
        <v>0</v>
      </c>
    </row>
    <row r="208" spans="1:65" s="2" customFormat="1" ht="16.5" customHeight="1">
      <c r="A208" s="37"/>
      <c r="B208" s="38"/>
      <c r="C208" s="182" t="s">
        <v>331</v>
      </c>
      <c r="D208" s="182" t="s">
        <v>139</v>
      </c>
      <c r="E208" s="183" t="s">
        <v>332</v>
      </c>
      <c r="F208" s="184" t="s">
        <v>333</v>
      </c>
      <c r="G208" s="185" t="s">
        <v>202</v>
      </c>
      <c r="H208" s="186">
        <v>1.2</v>
      </c>
      <c r="I208" s="187"/>
      <c r="J208" s="188">
        <f>ROUND(I208*H208,2)</f>
        <v>0</v>
      </c>
      <c r="K208" s="184" t="s">
        <v>142</v>
      </c>
      <c r="L208" s="42"/>
      <c r="M208" s="189" t="s">
        <v>19</v>
      </c>
      <c r="N208" s="190" t="s">
        <v>41</v>
      </c>
      <c r="O208" s="6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3" t="s">
        <v>143</v>
      </c>
      <c r="AT208" s="193" t="s">
        <v>139</v>
      </c>
      <c r="AU208" s="193" t="s">
        <v>79</v>
      </c>
      <c r="AY208" s="20" t="s">
        <v>137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20" t="s">
        <v>77</v>
      </c>
      <c r="BK208" s="194">
        <f>ROUND(I208*H208,2)</f>
        <v>0</v>
      </c>
      <c r="BL208" s="20" t="s">
        <v>143</v>
      </c>
      <c r="BM208" s="193" t="s">
        <v>334</v>
      </c>
    </row>
    <row r="209" spans="1:65" s="2" customFormat="1" ht="11.25">
      <c r="A209" s="37"/>
      <c r="B209" s="38"/>
      <c r="C209" s="39"/>
      <c r="D209" s="195" t="s">
        <v>145</v>
      </c>
      <c r="E209" s="39"/>
      <c r="F209" s="196" t="s">
        <v>335</v>
      </c>
      <c r="G209" s="39"/>
      <c r="H209" s="39"/>
      <c r="I209" s="197"/>
      <c r="J209" s="39"/>
      <c r="K209" s="39"/>
      <c r="L209" s="42"/>
      <c r="M209" s="198"/>
      <c r="N209" s="199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145</v>
      </c>
      <c r="AU209" s="20" t="s">
        <v>79</v>
      </c>
    </row>
    <row r="210" spans="1:65" s="13" customFormat="1" ht="11.25">
      <c r="B210" s="200"/>
      <c r="C210" s="201"/>
      <c r="D210" s="202" t="s">
        <v>147</v>
      </c>
      <c r="E210" s="203" t="s">
        <v>19</v>
      </c>
      <c r="F210" s="204" t="s">
        <v>336</v>
      </c>
      <c r="G210" s="201"/>
      <c r="H210" s="205">
        <v>0.78</v>
      </c>
      <c r="I210" s="206"/>
      <c r="J210" s="201"/>
      <c r="K210" s="201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147</v>
      </c>
      <c r="AU210" s="211" t="s">
        <v>79</v>
      </c>
      <c r="AV210" s="13" t="s">
        <v>79</v>
      </c>
      <c r="AW210" s="13" t="s">
        <v>32</v>
      </c>
      <c r="AX210" s="13" t="s">
        <v>70</v>
      </c>
      <c r="AY210" s="211" t="s">
        <v>137</v>
      </c>
    </row>
    <row r="211" spans="1:65" s="13" customFormat="1" ht="11.25">
      <c r="B211" s="200"/>
      <c r="C211" s="201"/>
      <c r="D211" s="202" t="s">
        <v>147</v>
      </c>
      <c r="E211" s="203" t="s">
        <v>19</v>
      </c>
      <c r="F211" s="204" t="s">
        <v>337</v>
      </c>
      <c r="G211" s="201"/>
      <c r="H211" s="205">
        <v>0.42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147</v>
      </c>
      <c r="AU211" s="211" t="s">
        <v>79</v>
      </c>
      <c r="AV211" s="13" t="s">
        <v>79</v>
      </c>
      <c r="AW211" s="13" t="s">
        <v>32</v>
      </c>
      <c r="AX211" s="13" t="s">
        <v>70</v>
      </c>
      <c r="AY211" s="211" t="s">
        <v>137</v>
      </c>
    </row>
    <row r="212" spans="1:65" s="15" customFormat="1" ht="11.25">
      <c r="B212" s="223"/>
      <c r="C212" s="224"/>
      <c r="D212" s="202" t="s">
        <v>147</v>
      </c>
      <c r="E212" s="225" t="s">
        <v>19</v>
      </c>
      <c r="F212" s="226" t="s">
        <v>159</v>
      </c>
      <c r="G212" s="224"/>
      <c r="H212" s="227">
        <v>1.2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147</v>
      </c>
      <c r="AU212" s="233" t="s">
        <v>79</v>
      </c>
      <c r="AV212" s="15" t="s">
        <v>143</v>
      </c>
      <c r="AW212" s="15" t="s">
        <v>32</v>
      </c>
      <c r="AX212" s="15" t="s">
        <v>77</v>
      </c>
      <c r="AY212" s="233" t="s">
        <v>137</v>
      </c>
    </row>
    <row r="213" spans="1:65" s="2" customFormat="1" ht="21.75" customHeight="1">
      <c r="A213" s="37"/>
      <c r="B213" s="38"/>
      <c r="C213" s="182" t="s">
        <v>338</v>
      </c>
      <c r="D213" s="182" t="s">
        <v>139</v>
      </c>
      <c r="E213" s="183" t="s">
        <v>339</v>
      </c>
      <c r="F213" s="184" t="s">
        <v>340</v>
      </c>
      <c r="G213" s="185" t="s">
        <v>341</v>
      </c>
      <c r="H213" s="186">
        <v>2</v>
      </c>
      <c r="I213" s="187"/>
      <c r="J213" s="188">
        <f>ROUND(I213*H213,2)</f>
        <v>0</v>
      </c>
      <c r="K213" s="184" t="s">
        <v>142</v>
      </c>
      <c r="L213" s="42"/>
      <c r="M213" s="189" t="s">
        <v>19</v>
      </c>
      <c r="N213" s="190" t="s">
        <v>41</v>
      </c>
      <c r="O213" s="67"/>
      <c r="P213" s="191">
        <f>O213*H213</f>
        <v>0</v>
      </c>
      <c r="Q213" s="191">
        <v>8.7419999999999998E-2</v>
      </c>
      <c r="R213" s="191">
        <f>Q213*H213</f>
        <v>0.17484</v>
      </c>
      <c r="S213" s="191">
        <v>0</v>
      </c>
      <c r="T213" s="19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3" t="s">
        <v>143</v>
      </c>
      <c r="AT213" s="193" t="s">
        <v>139</v>
      </c>
      <c r="AU213" s="193" t="s">
        <v>79</v>
      </c>
      <c r="AY213" s="20" t="s">
        <v>137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20" t="s">
        <v>77</v>
      </c>
      <c r="BK213" s="194">
        <f>ROUND(I213*H213,2)</f>
        <v>0</v>
      </c>
      <c r="BL213" s="20" t="s">
        <v>143</v>
      </c>
      <c r="BM213" s="193" t="s">
        <v>342</v>
      </c>
    </row>
    <row r="214" spans="1:65" s="2" customFormat="1" ht="11.25">
      <c r="A214" s="37"/>
      <c r="B214" s="38"/>
      <c r="C214" s="39"/>
      <c r="D214" s="195" t="s">
        <v>145</v>
      </c>
      <c r="E214" s="39"/>
      <c r="F214" s="196" t="s">
        <v>343</v>
      </c>
      <c r="G214" s="39"/>
      <c r="H214" s="39"/>
      <c r="I214" s="197"/>
      <c r="J214" s="39"/>
      <c r="K214" s="39"/>
      <c r="L214" s="42"/>
      <c r="M214" s="198"/>
      <c r="N214" s="199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145</v>
      </c>
      <c r="AU214" s="20" t="s">
        <v>79</v>
      </c>
    </row>
    <row r="215" spans="1:65" s="13" customFormat="1" ht="11.25">
      <c r="B215" s="200"/>
      <c r="C215" s="201"/>
      <c r="D215" s="202" t="s">
        <v>147</v>
      </c>
      <c r="E215" s="203" t="s">
        <v>19</v>
      </c>
      <c r="F215" s="204" t="s">
        <v>344</v>
      </c>
      <c r="G215" s="201"/>
      <c r="H215" s="205">
        <v>2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147</v>
      </c>
      <c r="AU215" s="211" t="s">
        <v>79</v>
      </c>
      <c r="AV215" s="13" t="s">
        <v>79</v>
      </c>
      <c r="AW215" s="13" t="s">
        <v>32</v>
      </c>
      <c r="AX215" s="13" t="s">
        <v>77</v>
      </c>
      <c r="AY215" s="211" t="s">
        <v>137</v>
      </c>
    </row>
    <row r="216" spans="1:65" s="2" customFormat="1" ht="16.5" customHeight="1">
      <c r="A216" s="37"/>
      <c r="B216" s="38"/>
      <c r="C216" s="234" t="s">
        <v>345</v>
      </c>
      <c r="D216" s="234" t="s">
        <v>282</v>
      </c>
      <c r="E216" s="235" t="s">
        <v>346</v>
      </c>
      <c r="F216" s="236" t="s">
        <v>347</v>
      </c>
      <c r="G216" s="237" t="s">
        <v>341</v>
      </c>
      <c r="H216" s="238">
        <v>2</v>
      </c>
      <c r="I216" s="239"/>
      <c r="J216" s="240">
        <f>ROUND(I216*H216,2)</f>
        <v>0</v>
      </c>
      <c r="K216" s="236" t="s">
        <v>142</v>
      </c>
      <c r="L216" s="241"/>
      <c r="M216" s="242" t="s">
        <v>19</v>
      </c>
      <c r="N216" s="243" t="s">
        <v>41</v>
      </c>
      <c r="O216" s="67"/>
      <c r="P216" s="191">
        <f>O216*H216</f>
        <v>0</v>
      </c>
      <c r="Q216" s="191">
        <v>8.1000000000000003E-2</v>
      </c>
      <c r="R216" s="191">
        <f>Q216*H216</f>
        <v>0.16200000000000001</v>
      </c>
      <c r="S216" s="191">
        <v>0</v>
      </c>
      <c r="T216" s="19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3" t="s">
        <v>192</v>
      </c>
      <c r="AT216" s="193" t="s">
        <v>282</v>
      </c>
      <c r="AU216" s="193" t="s">
        <v>79</v>
      </c>
      <c r="AY216" s="20" t="s">
        <v>137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20" t="s">
        <v>77</v>
      </c>
      <c r="BK216" s="194">
        <f>ROUND(I216*H216,2)</f>
        <v>0</v>
      </c>
      <c r="BL216" s="20" t="s">
        <v>143</v>
      </c>
      <c r="BM216" s="193" t="s">
        <v>348</v>
      </c>
    </row>
    <row r="217" spans="1:65" s="12" customFormat="1" ht="22.9" customHeight="1">
      <c r="B217" s="166"/>
      <c r="C217" s="167"/>
      <c r="D217" s="168" t="s">
        <v>69</v>
      </c>
      <c r="E217" s="180" t="s">
        <v>172</v>
      </c>
      <c r="F217" s="180" t="s">
        <v>349</v>
      </c>
      <c r="G217" s="167"/>
      <c r="H217" s="167"/>
      <c r="I217" s="170"/>
      <c r="J217" s="181">
        <f>BK217</f>
        <v>0</v>
      </c>
      <c r="K217" s="167"/>
      <c r="L217" s="172"/>
      <c r="M217" s="173"/>
      <c r="N217" s="174"/>
      <c r="O217" s="174"/>
      <c r="P217" s="175">
        <f>SUM(P218:P309)</f>
        <v>0</v>
      </c>
      <c r="Q217" s="174"/>
      <c r="R217" s="175">
        <f>SUM(R218:R309)</f>
        <v>78.334393000000006</v>
      </c>
      <c r="S217" s="174"/>
      <c r="T217" s="176">
        <f>SUM(T218:T309)</f>
        <v>0</v>
      </c>
      <c r="AR217" s="177" t="s">
        <v>77</v>
      </c>
      <c r="AT217" s="178" t="s">
        <v>69</v>
      </c>
      <c r="AU217" s="178" t="s">
        <v>77</v>
      </c>
      <c r="AY217" s="177" t="s">
        <v>137</v>
      </c>
      <c r="BK217" s="179">
        <f>SUM(BK218:BK309)</f>
        <v>0</v>
      </c>
    </row>
    <row r="218" spans="1:65" s="2" customFormat="1" ht="21.75" customHeight="1">
      <c r="A218" s="37"/>
      <c r="B218" s="38"/>
      <c r="C218" s="182" t="s">
        <v>350</v>
      </c>
      <c r="D218" s="182" t="s">
        <v>139</v>
      </c>
      <c r="E218" s="183" t="s">
        <v>351</v>
      </c>
      <c r="F218" s="184" t="s">
        <v>352</v>
      </c>
      <c r="G218" s="185" t="s">
        <v>91</v>
      </c>
      <c r="H218" s="186">
        <v>62.3</v>
      </c>
      <c r="I218" s="187"/>
      <c r="J218" s="188">
        <f>ROUND(I218*H218,2)</f>
        <v>0</v>
      </c>
      <c r="K218" s="184" t="s">
        <v>142</v>
      </c>
      <c r="L218" s="42"/>
      <c r="M218" s="189" t="s">
        <v>19</v>
      </c>
      <c r="N218" s="190" t="s">
        <v>41</v>
      </c>
      <c r="O218" s="67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3" t="s">
        <v>143</v>
      </c>
      <c r="AT218" s="193" t="s">
        <v>139</v>
      </c>
      <c r="AU218" s="193" t="s">
        <v>79</v>
      </c>
      <c r="AY218" s="20" t="s">
        <v>137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20" t="s">
        <v>77</v>
      </c>
      <c r="BK218" s="194">
        <f>ROUND(I218*H218,2)</f>
        <v>0</v>
      </c>
      <c r="BL218" s="20" t="s">
        <v>143</v>
      </c>
      <c r="BM218" s="193" t="s">
        <v>353</v>
      </c>
    </row>
    <row r="219" spans="1:65" s="2" customFormat="1" ht="11.25">
      <c r="A219" s="37"/>
      <c r="B219" s="38"/>
      <c r="C219" s="39"/>
      <c r="D219" s="195" t="s">
        <v>145</v>
      </c>
      <c r="E219" s="39"/>
      <c r="F219" s="196" t="s">
        <v>354</v>
      </c>
      <c r="G219" s="39"/>
      <c r="H219" s="39"/>
      <c r="I219" s="197"/>
      <c r="J219" s="39"/>
      <c r="K219" s="39"/>
      <c r="L219" s="42"/>
      <c r="M219" s="198"/>
      <c r="N219" s="199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145</v>
      </c>
      <c r="AU219" s="20" t="s">
        <v>79</v>
      </c>
    </row>
    <row r="220" spans="1:65" s="2" customFormat="1" ht="19.5">
      <c r="A220" s="37"/>
      <c r="B220" s="38"/>
      <c r="C220" s="39"/>
      <c r="D220" s="202" t="s">
        <v>153</v>
      </c>
      <c r="E220" s="39"/>
      <c r="F220" s="212" t="s">
        <v>355</v>
      </c>
      <c r="G220" s="39"/>
      <c r="H220" s="39"/>
      <c r="I220" s="197"/>
      <c r="J220" s="39"/>
      <c r="K220" s="39"/>
      <c r="L220" s="42"/>
      <c r="M220" s="198"/>
      <c r="N220" s="199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153</v>
      </c>
      <c r="AU220" s="20" t="s">
        <v>79</v>
      </c>
    </row>
    <row r="221" spans="1:65" s="13" customFormat="1" ht="11.25">
      <c r="B221" s="200"/>
      <c r="C221" s="201"/>
      <c r="D221" s="202" t="s">
        <v>147</v>
      </c>
      <c r="E221" s="203" t="s">
        <v>19</v>
      </c>
      <c r="F221" s="204" t="s">
        <v>356</v>
      </c>
      <c r="G221" s="201"/>
      <c r="H221" s="205">
        <v>62.3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147</v>
      </c>
      <c r="AU221" s="211" t="s">
        <v>79</v>
      </c>
      <c r="AV221" s="13" t="s">
        <v>79</v>
      </c>
      <c r="AW221" s="13" t="s">
        <v>32</v>
      </c>
      <c r="AX221" s="13" t="s">
        <v>77</v>
      </c>
      <c r="AY221" s="211" t="s">
        <v>137</v>
      </c>
    </row>
    <row r="222" spans="1:65" s="2" customFormat="1" ht="21.75" customHeight="1">
      <c r="A222" s="37"/>
      <c r="B222" s="38"/>
      <c r="C222" s="182" t="s">
        <v>357</v>
      </c>
      <c r="D222" s="182" t="s">
        <v>139</v>
      </c>
      <c r="E222" s="183" t="s">
        <v>358</v>
      </c>
      <c r="F222" s="184" t="s">
        <v>359</v>
      </c>
      <c r="G222" s="185" t="s">
        <v>91</v>
      </c>
      <c r="H222" s="186">
        <v>111.6</v>
      </c>
      <c r="I222" s="187"/>
      <c r="J222" s="188">
        <f>ROUND(I222*H222,2)</f>
        <v>0</v>
      </c>
      <c r="K222" s="184" t="s">
        <v>142</v>
      </c>
      <c r="L222" s="42"/>
      <c r="M222" s="189" t="s">
        <v>19</v>
      </c>
      <c r="N222" s="190" t="s">
        <v>41</v>
      </c>
      <c r="O222" s="67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3" t="s">
        <v>143</v>
      </c>
      <c r="AT222" s="193" t="s">
        <v>139</v>
      </c>
      <c r="AU222" s="193" t="s">
        <v>79</v>
      </c>
      <c r="AY222" s="20" t="s">
        <v>137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20" t="s">
        <v>77</v>
      </c>
      <c r="BK222" s="194">
        <f>ROUND(I222*H222,2)</f>
        <v>0</v>
      </c>
      <c r="BL222" s="20" t="s">
        <v>143</v>
      </c>
      <c r="BM222" s="193" t="s">
        <v>360</v>
      </c>
    </row>
    <row r="223" spans="1:65" s="2" customFormat="1" ht="11.25">
      <c r="A223" s="37"/>
      <c r="B223" s="38"/>
      <c r="C223" s="39"/>
      <c r="D223" s="195" t="s">
        <v>145</v>
      </c>
      <c r="E223" s="39"/>
      <c r="F223" s="196" t="s">
        <v>361</v>
      </c>
      <c r="G223" s="39"/>
      <c r="H223" s="39"/>
      <c r="I223" s="197"/>
      <c r="J223" s="39"/>
      <c r="K223" s="39"/>
      <c r="L223" s="42"/>
      <c r="M223" s="198"/>
      <c r="N223" s="199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145</v>
      </c>
      <c r="AU223" s="20" t="s">
        <v>79</v>
      </c>
    </row>
    <row r="224" spans="1:65" s="2" customFormat="1" ht="19.5">
      <c r="A224" s="37"/>
      <c r="B224" s="38"/>
      <c r="C224" s="39"/>
      <c r="D224" s="202" t="s">
        <v>153</v>
      </c>
      <c r="E224" s="39"/>
      <c r="F224" s="212" t="s">
        <v>355</v>
      </c>
      <c r="G224" s="39"/>
      <c r="H224" s="39"/>
      <c r="I224" s="197"/>
      <c r="J224" s="39"/>
      <c r="K224" s="39"/>
      <c r="L224" s="42"/>
      <c r="M224" s="198"/>
      <c r="N224" s="199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153</v>
      </c>
      <c r="AU224" s="20" t="s">
        <v>79</v>
      </c>
    </row>
    <row r="225" spans="1:65" s="13" customFormat="1" ht="11.25">
      <c r="B225" s="200"/>
      <c r="C225" s="201"/>
      <c r="D225" s="202" t="s">
        <v>147</v>
      </c>
      <c r="E225" s="203" t="s">
        <v>19</v>
      </c>
      <c r="F225" s="204" t="s">
        <v>362</v>
      </c>
      <c r="G225" s="201"/>
      <c r="H225" s="205">
        <v>111.6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147</v>
      </c>
      <c r="AU225" s="211" t="s">
        <v>79</v>
      </c>
      <c r="AV225" s="13" t="s">
        <v>79</v>
      </c>
      <c r="AW225" s="13" t="s">
        <v>32</v>
      </c>
      <c r="AX225" s="13" t="s">
        <v>77</v>
      </c>
      <c r="AY225" s="211" t="s">
        <v>137</v>
      </c>
    </row>
    <row r="226" spans="1:65" s="2" customFormat="1" ht="21.75" customHeight="1">
      <c r="A226" s="37"/>
      <c r="B226" s="38"/>
      <c r="C226" s="182" t="s">
        <v>363</v>
      </c>
      <c r="D226" s="182" t="s">
        <v>139</v>
      </c>
      <c r="E226" s="183" t="s">
        <v>364</v>
      </c>
      <c r="F226" s="184" t="s">
        <v>365</v>
      </c>
      <c r="G226" s="185" t="s">
        <v>91</v>
      </c>
      <c r="H226" s="186">
        <v>106.1</v>
      </c>
      <c r="I226" s="187"/>
      <c r="J226" s="188">
        <f>ROUND(I226*H226,2)</f>
        <v>0</v>
      </c>
      <c r="K226" s="184" t="s">
        <v>142</v>
      </c>
      <c r="L226" s="42"/>
      <c r="M226" s="189" t="s">
        <v>19</v>
      </c>
      <c r="N226" s="190" t="s">
        <v>41</v>
      </c>
      <c r="O226" s="67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3" t="s">
        <v>143</v>
      </c>
      <c r="AT226" s="193" t="s">
        <v>139</v>
      </c>
      <c r="AU226" s="193" t="s">
        <v>79</v>
      </c>
      <c r="AY226" s="20" t="s">
        <v>137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20" t="s">
        <v>77</v>
      </c>
      <c r="BK226" s="194">
        <f>ROUND(I226*H226,2)</f>
        <v>0</v>
      </c>
      <c r="BL226" s="20" t="s">
        <v>143</v>
      </c>
      <c r="BM226" s="193" t="s">
        <v>366</v>
      </c>
    </row>
    <row r="227" spans="1:65" s="2" customFormat="1" ht="11.25">
      <c r="A227" s="37"/>
      <c r="B227" s="38"/>
      <c r="C227" s="39"/>
      <c r="D227" s="195" t="s">
        <v>145</v>
      </c>
      <c r="E227" s="39"/>
      <c r="F227" s="196" t="s">
        <v>367</v>
      </c>
      <c r="G227" s="39"/>
      <c r="H227" s="39"/>
      <c r="I227" s="197"/>
      <c r="J227" s="39"/>
      <c r="K227" s="39"/>
      <c r="L227" s="42"/>
      <c r="M227" s="198"/>
      <c r="N227" s="199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145</v>
      </c>
      <c r="AU227" s="20" t="s">
        <v>79</v>
      </c>
    </row>
    <row r="228" spans="1:65" s="2" customFormat="1" ht="19.5">
      <c r="A228" s="37"/>
      <c r="B228" s="38"/>
      <c r="C228" s="39"/>
      <c r="D228" s="202" t="s">
        <v>153</v>
      </c>
      <c r="E228" s="39"/>
      <c r="F228" s="212" t="s">
        <v>368</v>
      </c>
      <c r="G228" s="39"/>
      <c r="H228" s="39"/>
      <c r="I228" s="197"/>
      <c r="J228" s="39"/>
      <c r="K228" s="39"/>
      <c r="L228" s="42"/>
      <c r="M228" s="198"/>
      <c r="N228" s="199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153</v>
      </c>
      <c r="AU228" s="20" t="s">
        <v>79</v>
      </c>
    </row>
    <row r="229" spans="1:65" s="14" customFormat="1" ht="11.25">
      <c r="B229" s="213"/>
      <c r="C229" s="214"/>
      <c r="D229" s="202" t="s">
        <v>147</v>
      </c>
      <c r="E229" s="215" t="s">
        <v>19</v>
      </c>
      <c r="F229" s="216" t="s">
        <v>369</v>
      </c>
      <c r="G229" s="214"/>
      <c r="H229" s="215" t="s">
        <v>19</v>
      </c>
      <c r="I229" s="217"/>
      <c r="J229" s="214"/>
      <c r="K229" s="214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147</v>
      </c>
      <c r="AU229" s="222" t="s">
        <v>79</v>
      </c>
      <c r="AV229" s="14" t="s">
        <v>77</v>
      </c>
      <c r="AW229" s="14" t="s">
        <v>32</v>
      </c>
      <c r="AX229" s="14" t="s">
        <v>70</v>
      </c>
      <c r="AY229" s="222" t="s">
        <v>137</v>
      </c>
    </row>
    <row r="230" spans="1:65" s="13" customFormat="1" ht="11.25">
      <c r="B230" s="200"/>
      <c r="C230" s="201"/>
      <c r="D230" s="202" t="s">
        <v>147</v>
      </c>
      <c r="E230" s="203" t="s">
        <v>19</v>
      </c>
      <c r="F230" s="204" t="s">
        <v>370</v>
      </c>
      <c r="G230" s="201"/>
      <c r="H230" s="205">
        <v>48.4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147</v>
      </c>
      <c r="AU230" s="211" t="s">
        <v>79</v>
      </c>
      <c r="AV230" s="13" t="s">
        <v>79</v>
      </c>
      <c r="AW230" s="13" t="s">
        <v>32</v>
      </c>
      <c r="AX230" s="13" t="s">
        <v>70</v>
      </c>
      <c r="AY230" s="211" t="s">
        <v>137</v>
      </c>
    </row>
    <row r="231" spans="1:65" s="13" customFormat="1" ht="11.25">
      <c r="B231" s="200"/>
      <c r="C231" s="201"/>
      <c r="D231" s="202" t="s">
        <v>147</v>
      </c>
      <c r="E231" s="203" t="s">
        <v>19</v>
      </c>
      <c r="F231" s="204" t="s">
        <v>371</v>
      </c>
      <c r="G231" s="201"/>
      <c r="H231" s="205">
        <v>57.7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147</v>
      </c>
      <c r="AU231" s="211" t="s">
        <v>79</v>
      </c>
      <c r="AV231" s="13" t="s">
        <v>79</v>
      </c>
      <c r="AW231" s="13" t="s">
        <v>32</v>
      </c>
      <c r="AX231" s="13" t="s">
        <v>70</v>
      </c>
      <c r="AY231" s="211" t="s">
        <v>137</v>
      </c>
    </row>
    <row r="232" spans="1:65" s="16" customFormat="1" ht="11.25">
      <c r="B232" s="244"/>
      <c r="C232" s="245"/>
      <c r="D232" s="202" t="s">
        <v>147</v>
      </c>
      <c r="E232" s="246" t="s">
        <v>100</v>
      </c>
      <c r="F232" s="247" t="s">
        <v>372</v>
      </c>
      <c r="G232" s="245"/>
      <c r="H232" s="248">
        <v>106.1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AT232" s="254" t="s">
        <v>147</v>
      </c>
      <c r="AU232" s="254" t="s">
        <v>79</v>
      </c>
      <c r="AV232" s="16" t="s">
        <v>160</v>
      </c>
      <c r="AW232" s="16" t="s">
        <v>32</v>
      </c>
      <c r="AX232" s="16" t="s">
        <v>70</v>
      </c>
      <c r="AY232" s="254" t="s">
        <v>137</v>
      </c>
    </row>
    <row r="233" spans="1:65" s="15" customFormat="1" ht="11.25">
      <c r="B233" s="223"/>
      <c r="C233" s="224"/>
      <c r="D233" s="202" t="s">
        <v>147</v>
      </c>
      <c r="E233" s="225" t="s">
        <v>19</v>
      </c>
      <c r="F233" s="226" t="s">
        <v>159</v>
      </c>
      <c r="G233" s="224"/>
      <c r="H233" s="227">
        <v>106.1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147</v>
      </c>
      <c r="AU233" s="233" t="s">
        <v>79</v>
      </c>
      <c r="AV233" s="15" t="s">
        <v>143</v>
      </c>
      <c r="AW233" s="15" t="s">
        <v>32</v>
      </c>
      <c r="AX233" s="15" t="s">
        <v>77</v>
      </c>
      <c r="AY233" s="233" t="s">
        <v>137</v>
      </c>
    </row>
    <row r="234" spans="1:65" s="2" customFormat="1" ht="21.75" customHeight="1">
      <c r="A234" s="37"/>
      <c r="B234" s="38"/>
      <c r="C234" s="182" t="s">
        <v>373</v>
      </c>
      <c r="D234" s="182" t="s">
        <v>139</v>
      </c>
      <c r="E234" s="183" t="s">
        <v>374</v>
      </c>
      <c r="F234" s="184" t="s">
        <v>375</v>
      </c>
      <c r="G234" s="185" t="s">
        <v>91</v>
      </c>
      <c r="H234" s="186">
        <v>62.3</v>
      </c>
      <c r="I234" s="187"/>
      <c r="J234" s="188">
        <f>ROUND(I234*H234,2)</f>
        <v>0</v>
      </c>
      <c r="K234" s="184" t="s">
        <v>142</v>
      </c>
      <c r="L234" s="42"/>
      <c r="M234" s="189" t="s">
        <v>19</v>
      </c>
      <c r="N234" s="190" t="s">
        <v>41</v>
      </c>
      <c r="O234" s="6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3" t="s">
        <v>143</v>
      </c>
      <c r="AT234" s="193" t="s">
        <v>139</v>
      </c>
      <c r="AU234" s="193" t="s">
        <v>79</v>
      </c>
      <c r="AY234" s="20" t="s">
        <v>137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20" t="s">
        <v>77</v>
      </c>
      <c r="BK234" s="194">
        <f>ROUND(I234*H234,2)</f>
        <v>0</v>
      </c>
      <c r="BL234" s="20" t="s">
        <v>143</v>
      </c>
      <c r="BM234" s="193" t="s">
        <v>376</v>
      </c>
    </row>
    <row r="235" spans="1:65" s="2" customFormat="1" ht="11.25">
      <c r="A235" s="37"/>
      <c r="B235" s="38"/>
      <c r="C235" s="39"/>
      <c r="D235" s="195" t="s">
        <v>145</v>
      </c>
      <c r="E235" s="39"/>
      <c r="F235" s="196" t="s">
        <v>377</v>
      </c>
      <c r="G235" s="39"/>
      <c r="H235" s="39"/>
      <c r="I235" s="197"/>
      <c r="J235" s="39"/>
      <c r="K235" s="39"/>
      <c r="L235" s="42"/>
      <c r="M235" s="198"/>
      <c r="N235" s="199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145</v>
      </c>
      <c r="AU235" s="20" t="s">
        <v>79</v>
      </c>
    </row>
    <row r="236" spans="1:65" s="2" customFormat="1" ht="19.5">
      <c r="A236" s="37"/>
      <c r="B236" s="38"/>
      <c r="C236" s="39"/>
      <c r="D236" s="202" t="s">
        <v>153</v>
      </c>
      <c r="E236" s="39"/>
      <c r="F236" s="212" t="s">
        <v>378</v>
      </c>
      <c r="G236" s="39"/>
      <c r="H236" s="39"/>
      <c r="I236" s="197"/>
      <c r="J236" s="39"/>
      <c r="K236" s="39"/>
      <c r="L236" s="42"/>
      <c r="M236" s="198"/>
      <c r="N236" s="199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153</v>
      </c>
      <c r="AU236" s="20" t="s">
        <v>79</v>
      </c>
    </row>
    <row r="237" spans="1:65" s="14" customFormat="1" ht="11.25">
      <c r="B237" s="213"/>
      <c r="C237" s="214"/>
      <c r="D237" s="202" t="s">
        <v>147</v>
      </c>
      <c r="E237" s="215" t="s">
        <v>19</v>
      </c>
      <c r="F237" s="216" t="s">
        <v>379</v>
      </c>
      <c r="G237" s="214"/>
      <c r="H237" s="215" t="s">
        <v>19</v>
      </c>
      <c r="I237" s="217"/>
      <c r="J237" s="214"/>
      <c r="K237" s="214"/>
      <c r="L237" s="218"/>
      <c r="M237" s="219"/>
      <c r="N237" s="220"/>
      <c r="O237" s="220"/>
      <c r="P237" s="220"/>
      <c r="Q237" s="220"/>
      <c r="R237" s="220"/>
      <c r="S237" s="220"/>
      <c r="T237" s="221"/>
      <c r="AT237" s="222" t="s">
        <v>147</v>
      </c>
      <c r="AU237" s="222" t="s">
        <v>79</v>
      </c>
      <c r="AV237" s="14" t="s">
        <v>77</v>
      </c>
      <c r="AW237" s="14" t="s">
        <v>32</v>
      </c>
      <c r="AX237" s="14" t="s">
        <v>70</v>
      </c>
      <c r="AY237" s="222" t="s">
        <v>137</v>
      </c>
    </row>
    <row r="238" spans="1:65" s="13" customFormat="1" ht="11.25">
      <c r="B238" s="200"/>
      <c r="C238" s="201"/>
      <c r="D238" s="202" t="s">
        <v>147</v>
      </c>
      <c r="E238" s="203" t="s">
        <v>19</v>
      </c>
      <c r="F238" s="204" t="s">
        <v>380</v>
      </c>
      <c r="G238" s="201"/>
      <c r="H238" s="205">
        <v>62.3</v>
      </c>
      <c r="I238" s="206"/>
      <c r="J238" s="201"/>
      <c r="K238" s="201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147</v>
      </c>
      <c r="AU238" s="211" t="s">
        <v>79</v>
      </c>
      <c r="AV238" s="13" t="s">
        <v>79</v>
      </c>
      <c r="AW238" s="13" t="s">
        <v>32</v>
      </c>
      <c r="AX238" s="13" t="s">
        <v>70</v>
      </c>
      <c r="AY238" s="211" t="s">
        <v>137</v>
      </c>
    </row>
    <row r="239" spans="1:65" s="16" customFormat="1" ht="11.25">
      <c r="B239" s="244"/>
      <c r="C239" s="245"/>
      <c r="D239" s="202" t="s">
        <v>147</v>
      </c>
      <c r="E239" s="246" t="s">
        <v>93</v>
      </c>
      <c r="F239" s="247" t="s">
        <v>372</v>
      </c>
      <c r="G239" s="245"/>
      <c r="H239" s="248">
        <v>62.3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AT239" s="254" t="s">
        <v>147</v>
      </c>
      <c r="AU239" s="254" t="s">
        <v>79</v>
      </c>
      <c r="AV239" s="16" t="s">
        <v>160</v>
      </c>
      <c r="AW239" s="16" t="s">
        <v>32</v>
      </c>
      <c r="AX239" s="16" t="s">
        <v>70</v>
      </c>
      <c r="AY239" s="254" t="s">
        <v>137</v>
      </c>
    </row>
    <row r="240" spans="1:65" s="15" customFormat="1" ht="11.25">
      <c r="B240" s="223"/>
      <c r="C240" s="224"/>
      <c r="D240" s="202" t="s">
        <v>147</v>
      </c>
      <c r="E240" s="225" t="s">
        <v>19</v>
      </c>
      <c r="F240" s="226" t="s">
        <v>159</v>
      </c>
      <c r="G240" s="224"/>
      <c r="H240" s="227">
        <v>62.3</v>
      </c>
      <c r="I240" s="228"/>
      <c r="J240" s="224"/>
      <c r="K240" s="224"/>
      <c r="L240" s="229"/>
      <c r="M240" s="230"/>
      <c r="N240" s="231"/>
      <c r="O240" s="231"/>
      <c r="P240" s="231"/>
      <c r="Q240" s="231"/>
      <c r="R240" s="231"/>
      <c r="S240" s="231"/>
      <c r="T240" s="232"/>
      <c r="AT240" s="233" t="s">
        <v>147</v>
      </c>
      <c r="AU240" s="233" t="s">
        <v>79</v>
      </c>
      <c r="AV240" s="15" t="s">
        <v>143</v>
      </c>
      <c r="AW240" s="15" t="s">
        <v>32</v>
      </c>
      <c r="AX240" s="15" t="s">
        <v>77</v>
      </c>
      <c r="AY240" s="233" t="s">
        <v>137</v>
      </c>
    </row>
    <row r="241" spans="1:65" s="2" customFormat="1" ht="21.75" customHeight="1">
      <c r="A241" s="37"/>
      <c r="B241" s="38"/>
      <c r="C241" s="182" t="s">
        <v>381</v>
      </c>
      <c r="D241" s="182" t="s">
        <v>139</v>
      </c>
      <c r="E241" s="183" t="s">
        <v>382</v>
      </c>
      <c r="F241" s="184" t="s">
        <v>383</v>
      </c>
      <c r="G241" s="185" t="s">
        <v>91</v>
      </c>
      <c r="H241" s="186">
        <v>377</v>
      </c>
      <c r="I241" s="187"/>
      <c r="J241" s="188">
        <f>ROUND(I241*H241,2)</f>
        <v>0</v>
      </c>
      <c r="K241" s="184" t="s">
        <v>142</v>
      </c>
      <c r="L241" s="42"/>
      <c r="M241" s="189" t="s">
        <v>19</v>
      </c>
      <c r="N241" s="190" t="s">
        <v>41</v>
      </c>
      <c r="O241" s="67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3" t="s">
        <v>143</v>
      </c>
      <c r="AT241" s="193" t="s">
        <v>139</v>
      </c>
      <c r="AU241" s="193" t="s">
        <v>79</v>
      </c>
      <c r="AY241" s="20" t="s">
        <v>137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20" t="s">
        <v>77</v>
      </c>
      <c r="BK241" s="194">
        <f>ROUND(I241*H241,2)</f>
        <v>0</v>
      </c>
      <c r="BL241" s="20" t="s">
        <v>143</v>
      </c>
      <c r="BM241" s="193" t="s">
        <v>384</v>
      </c>
    </row>
    <row r="242" spans="1:65" s="2" customFormat="1" ht="11.25">
      <c r="A242" s="37"/>
      <c r="B242" s="38"/>
      <c r="C242" s="39"/>
      <c r="D242" s="195" t="s">
        <v>145</v>
      </c>
      <c r="E242" s="39"/>
      <c r="F242" s="196" t="s">
        <v>385</v>
      </c>
      <c r="G242" s="39"/>
      <c r="H242" s="39"/>
      <c r="I242" s="197"/>
      <c r="J242" s="39"/>
      <c r="K242" s="39"/>
      <c r="L242" s="42"/>
      <c r="M242" s="198"/>
      <c r="N242" s="199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145</v>
      </c>
      <c r="AU242" s="20" t="s">
        <v>79</v>
      </c>
    </row>
    <row r="243" spans="1:65" s="2" customFormat="1" ht="29.25">
      <c r="A243" s="37"/>
      <c r="B243" s="38"/>
      <c r="C243" s="39"/>
      <c r="D243" s="202" t="s">
        <v>153</v>
      </c>
      <c r="E243" s="39"/>
      <c r="F243" s="212" t="s">
        <v>386</v>
      </c>
      <c r="G243" s="39"/>
      <c r="H243" s="39"/>
      <c r="I243" s="197"/>
      <c r="J243" s="39"/>
      <c r="K243" s="39"/>
      <c r="L243" s="42"/>
      <c r="M243" s="198"/>
      <c r="N243" s="199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153</v>
      </c>
      <c r="AU243" s="20" t="s">
        <v>79</v>
      </c>
    </row>
    <row r="244" spans="1:65" s="13" customFormat="1" ht="11.25">
      <c r="B244" s="200"/>
      <c r="C244" s="201"/>
      <c r="D244" s="202" t="s">
        <v>147</v>
      </c>
      <c r="E244" s="203" t="s">
        <v>19</v>
      </c>
      <c r="F244" s="204" t="s">
        <v>387</v>
      </c>
      <c r="G244" s="201"/>
      <c r="H244" s="205">
        <v>265.39999999999998</v>
      </c>
      <c r="I244" s="206"/>
      <c r="J244" s="201"/>
      <c r="K244" s="201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147</v>
      </c>
      <c r="AU244" s="211" t="s">
        <v>79</v>
      </c>
      <c r="AV244" s="13" t="s">
        <v>79</v>
      </c>
      <c r="AW244" s="13" t="s">
        <v>32</v>
      </c>
      <c r="AX244" s="13" t="s">
        <v>70</v>
      </c>
      <c r="AY244" s="211" t="s">
        <v>137</v>
      </c>
    </row>
    <row r="245" spans="1:65" s="16" customFormat="1" ht="11.25">
      <c r="B245" s="244"/>
      <c r="C245" s="245"/>
      <c r="D245" s="202" t="s">
        <v>147</v>
      </c>
      <c r="E245" s="246" t="s">
        <v>89</v>
      </c>
      <c r="F245" s="247" t="s">
        <v>372</v>
      </c>
      <c r="G245" s="245"/>
      <c r="H245" s="248">
        <v>265.39999999999998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AT245" s="254" t="s">
        <v>147</v>
      </c>
      <c r="AU245" s="254" t="s">
        <v>79</v>
      </c>
      <c r="AV245" s="16" t="s">
        <v>160</v>
      </c>
      <c r="AW245" s="16" t="s">
        <v>32</v>
      </c>
      <c r="AX245" s="16" t="s">
        <v>70</v>
      </c>
      <c r="AY245" s="254" t="s">
        <v>137</v>
      </c>
    </row>
    <row r="246" spans="1:65" s="14" customFormat="1" ht="11.25">
      <c r="B246" s="213"/>
      <c r="C246" s="214"/>
      <c r="D246" s="202" t="s">
        <v>147</v>
      </c>
      <c r="E246" s="215" t="s">
        <v>19</v>
      </c>
      <c r="F246" s="216" t="s">
        <v>379</v>
      </c>
      <c r="G246" s="214"/>
      <c r="H246" s="215" t="s">
        <v>19</v>
      </c>
      <c r="I246" s="217"/>
      <c r="J246" s="214"/>
      <c r="K246" s="214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147</v>
      </c>
      <c r="AU246" s="222" t="s">
        <v>79</v>
      </c>
      <c r="AV246" s="14" t="s">
        <v>77</v>
      </c>
      <c r="AW246" s="14" t="s">
        <v>32</v>
      </c>
      <c r="AX246" s="14" t="s">
        <v>70</v>
      </c>
      <c r="AY246" s="222" t="s">
        <v>137</v>
      </c>
    </row>
    <row r="247" spans="1:65" s="13" customFormat="1" ht="11.25">
      <c r="B247" s="200"/>
      <c r="C247" s="201"/>
      <c r="D247" s="202" t="s">
        <v>147</v>
      </c>
      <c r="E247" s="203" t="s">
        <v>19</v>
      </c>
      <c r="F247" s="204" t="s">
        <v>388</v>
      </c>
      <c r="G247" s="201"/>
      <c r="H247" s="205">
        <v>111.6</v>
      </c>
      <c r="I247" s="206"/>
      <c r="J247" s="201"/>
      <c r="K247" s="201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147</v>
      </c>
      <c r="AU247" s="211" t="s">
        <v>79</v>
      </c>
      <c r="AV247" s="13" t="s">
        <v>79</v>
      </c>
      <c r="AW247" s="13" t="s">
        <v>32</v>
      </c>
      <c r="AX247" s="13" t="s">
        <v>70</v>
      </c>
      <c r="AY247" s="211" t="s">
        <v>137</v>
      </c>
    </row>
    <row r="248" spans="1:65" s="16" customFormat="1" ht="11.25">
      <c r="B248" s="244"/>
      <c r="C248" s="245"/>
      <c r="D248" s="202" t="s">
        <v>147</v>
      </c>
      <c r="E248" s="246" t="s">
        <v>97</v>
      </c>
      <c r="F248" s="247" t="s">
        <v>372</v>
      </c>
      <c r="G248" s="245"/>
      <c r="H248" s="248">
        <v>111.6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AT248" s="254" t="s">
        <v>147</v>
      </c>
      <c r="AU248" s="254" t="s">
        <v>79</v>
      </c>
      <c r="AV248" s="16" t="s">
        <v>160</v>
      </c>
      <c r="AW248" s="16" t="s">
        <v>32</v>
      </c>
      <c r="AX248" s="16" t="s">
        <v>70</v>
      </c>
      <c r="AY248" s="254" t="s">
        <v>137</v>
      </c>
    </row>
    <row r="249" spans="1:65" s="15" customFormat="1" ht="11.25">
      <c r="B249" s="223"/>
      <c r="C249" s="224"/>
      <c r="D249" s="202" t="s">
        <v>147</v>
      </c>
      <c r="E249" s="225" t="s">
        <v>19</v>
      </c>
      <c r="F249" s="226" t="s">
        <v>159</v>
      </c>
      <c r="G249" s="224"/>
      <c r="H249" s="227">
        <v>377</v>
      </c>
      <c r="I249" s="228"/>
      <c r="J249" s="224"/>
      <c r="K249" s="224"/>
      <c r="L249" s="229"/>
      <c r="M249" s="230"/>
      <c r="N249" s="231"/>
      <c r="O249" s="231"/>
      <c r="P249" s="231"/>
      <c r="Q249" s="231"/>
      <c r="R249" s="231"/>
      <c r="S249" s="231"/>
      <c r="T249" s="232"/>
      <c r="AT249" s="233" t="s">
        <v>147</v>
      </c>
      <c r="AU249" s="233" t="s">
        <v>79</v>
      </c>
      <c r="AV249" s="15" t="s">
        <v>143</v>
      </c>
      <c r="AW249" s="15" t="s">
        <v>32</v>
      </c>
      <c r="AX249" s="15" t="s">
        <v>77</v>
      </c>
      <c r="AY249" s="233" t="s">
        <v>137</v>
      </c>
    </row>
    <row r="250" spans="1:65" s="2" customFormat="1" ht="24.2" customHeight="1">
      <c r="A250" s="37"/>
      <c r="B250" s="38"/>
      <c r="C250" s="182" t="s">
        <v>389</v>
      </c>
      <c r="D250" s="182" t="s">
        <v>139</v>
      </c>
      <c r="E250" s="183" t="s">
        <v>390</v>
      </c>
      <c r="F250" s="184" t="s">
        <v>391</v>
      </c>
      <c r="G250" s="185" t="s">
        <v>91</v>
      </c>
      <c r="H250" s="186">
        <v>265.39999999999998</v>
      </c>
      <c r="I250" s="187"/>
      <c r="J250" s="188">
        <f>ROUND(I250*H250,2)</f>
        <v>0</v>
      </c>
      <c r="K250" s="184" t="s">
        <v>142</v>
      </c>
      <c r="L250" s="42"/>
      <c r="M250" s="189" t="s">
        <v>19</v>
      </c>
      <c r="N250" s="190" t="s">
        <v>41</v>
      </c>
      <c r="O250" s="67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3" t="s">
        <v>143</v>
      </c>
      <c r="AT250" s="193" t="s">
        <v>139</v>
      </c>
      <c r="AU250" s="193" t="s">
        <v>79</v>
      </c>
      <c r="AY250" s="20" t="s">
        <v>137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20" t="s">
        <v>77</v>
      </c>
      <c r="BK250" s="194">
        <f>ROUND(I250*H250,2)</f>
        <v>0</v>
      </c>
      <c r="BL250" s="20" t="s">
        <v>143</v>
      </c>
      <c r="BM250" s="193" t="s">
        <v>392</v>
      </c>
    </row>
    <row r="251" spans="1:65" s="2" customFormat="1" ht="11.25">
      <c r="A251" s="37"/>
      <c r="B251" s="38"/>
      <c r="C251" s="39"/>
      <c r="D251" s="195" t="s">
        <v>145</v>
      </c>
      <c r="E251" s="39"/>
      <c r="F251" s="196" t="s">
        <v>393</v>
      </c>
      <c r="G251" s="39"/>
      <c r="H251" s="39"/>
      <c r="I251" s="197"/>
      <c r="J251" s="39"/>
      <c r="K251" s="39"/>
      <c r="L251" s="42"/>
      <c r="M251" s="198"/>
      <c r="N251" s="199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145</v>
      </c>
      <c r="AU251" s="20" t="s">
        <v>79</v>
      </c>
    </row>
    <row r="252" spans="1:65" s="13" customFormat="1" ht="11.25">
      <c r="B252" s="200"/>
      <c r="C252" s="201"/>
      <c r="D252" s="202" t="s">
        <v>147</v>
      </c>
      <c r="E252" s="203" t="s">
        <v>19</v>
      </c>
      <c r="F252" s="204" t="s">
        <v>394</v>
      </c>
      <c r="G252" s="201"/>
      <c r="H252" s="205">
        <v>265.39999999999998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147</v>
      </c>
      <c r="AU252" s="211" t="s">
        <v>79</v>
      </c>
      <c r="AV252" s="13" t="s">
        <v>79</v>
      </c>
      <c r="AW252" s="13" t="s">
        <v>32</v>
      </c>
      <c r="AX252" s="13" t="s">
        <v>77</v>
      </c>
      <c r="AY252" s="211" t="s">
        <v>137</v>
      </c>
    </row>
    <row r="253" spans="1:65" s="2" customFormat="1" ht="24.2" customHeight="1">
      <c r="A253" s="37"/>
      <c r="B253" s="38"/>
      <c r="C253" s="182" t="s">
        <v>395</v>
      </c>
      <c r="D253" s="182" t="s">
        <v>139</v>
      </c>
      <c r="E253" s="183" t="s">
        <v>396</v>
      </c>
      <c r="F253" s="184" t="s">
        <v>397</v>
      </c>
      <c r="G253" s="185" t="s">
        <v>91</v>
      </c>
      <c r="H253" s="186">
        <v>265.39999999999998</v>
      </c>
      <c r="I253" s="187"/>
      <c r="J253" s="188">
        <f>ROUND(I253*H253,2)</f>
        <v>0</v>
      </c>
      <c r="K253" s="184" t="s">
        <v>142</v>
      </c>
      <c r="L253" s="42"/>
      <c r="M253" s="189" t="s">
        <v>19</v>
      </c>
      <c r="N253" s="190" t="s">
        <v>41</v>
      </c>
      <c r="O253" s="67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3" t="s">
        <v>143</v>
      </c>
      <c r="AT253" s="193" t="s">
        <v>139</v>
      </c>
      <c r="AU253" s="193" t="s">
        <v>79</v>
      </c>
      <c r="AY253" s="20" t="s">
        <v>137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20" t="s">
        <v>77</v>
      </c>
      <c r="BK253" s="194">
        <f>ROUND(I253*H253,2)</f>
        <v>0</v>
      </c>
      <c r="BL253" s="20" t="s">
        <v>143</v>
      </c>
      <c r="BM253" s="193" t="s">
        <v>398</v>
      </c>
    </row>
    <row r="254" spans="1:65" s="2" customFormat="1" ht="11.25">
      <c r="A254" s="37"/>
      <c r="B254" s="38"/>
      <c r="C254" s="39"/>
      <c r="D254" s="195" t="s">
        <v>145</v>
      </c>
      <c r="E254" s="39"/>
      <c r="F254" s="196" t="s">
        <v>399</v>
      </c>
      <c r="G254" s="39"/>
      <c r="H254" s="39"/>
      <c r="I254" s="197"/>
      <c r="J254" s="39"/>
      <c r="K254" s="39"/>
      <c r="L254" s="42"/>
      <c r="M254" s="198"/>
      <c r="N254" s="199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145</v>
      </c>
      <c r="AU254" s="20" t="s">
        <v>79</v>
      </c>
    </row>
    <row r="255" spans="1:65" s="13" customFormat="1" ht="11.25">
      <c r="B255" s="200"/>
      <c r="C255" s="201"/>
      <c r="D255" s="202" t="s">
        <v>147</v>
      </c>
      <c r="E255" s="203" t="s">
        <v>19</v>
      </c>
      <c r="F255" s="204" t="s">
        <v>394</v>
      </c>
      <c r="G255" s="201"/>
      <c r="H255" s="205">
        <v>265.39999999999998</v>
      </c>
      <c r="I255" s="206"/>
      <c r="J255" s="201"/>
      <c r="K255" s="201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147</v>
      </c>
      <c r="AU255" s="211" t="s">
        <v>79</v>
      </c>
      <c r="AV255" s="13" t="s">
        <v>79</v>
      </c>
      <c r="AW255" s="13" t="s">
        <v>32</v>
      </c>
      <c r="AX255" s="13" t="s">
        <v>77</v>
      </c>
      <c r="AY255" s="211" t="s">
        <v>137</v>
      </c>
    </row>
    <row r="256" spans="1:65" s="2" customFormat="1" ht="16.5" customHeight="1">
      <c r="A256" s="37"/>
      <c r="B256" s="38"/>
      <c r="C256" s="182" t="s">
        <v>400</v>
      </c>
      <c r="D256" s="182" t="s">
        <v>139</v>
      </c>
      <c r="E256" s="183" t="s">
        <v>401</v>
      </c>
      <c r="F256" s="184" t="s">
        <v>402</v>
      </c>
      <c r="G256" s="185" t="s">
        <v>91</v>
      </c>
      <c r="H256" s="186">
        <v>265.39999999999998</v>
      </c>
      <c r="I256" s="187"/>
      <c r="J256" s="188">
        <f>ROUND(I256*H256,2)</f>
        <v>0</v>
      </c>
      <c r="K256" s="184" t="s">
        <v>142</v>
      </c>
      <c r="L256" s="42"/>
      <c r="M256" s="189" t="s">
        <v>19</v>
      </c>
      <c r="N256" s="190" t="s">
        <v>41</v>
      </c>
      <c r="O256" s="67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3" t="s">
        <v>143</v>
      </c>
      <c r="AT256" s="193" t="s">
        <v>139</v>
      </c>
      <c r="AU256" s="193" t="s">
        <v>79</v>
      </c>
      <c r="AY256" s="20" t="s">
        <v>137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20" t="s">
        <v>77</v>
      </c>
      <c r="BK256" s="194">
        <f>ROUND(I256*H256,2)</f>
        <v>0</v>
      </c>
      <c r="BL256" s="20" t="s">
        <v>143</v>
      </c>
      <c r="BM256" s="193" t="s">
        <v>403</v>
      </c>
    </row>
    <row r="257" spans="1:65" s="2" customFormat="1" ht="11.25">
      <c r="A257" s="37"/>
      <c r="B257" s="38"/>
      <c r="C257" s="39"/>
      <c r="D257" s="195" t="s">
        <v>145</v>
      </c>
      <c r="E257" s="39"/>
      <c r="F257" s="196" t="s">
        <v>404</v>
      </c>
      <c r="G257" s="39"/>
      <c r="H257" s="39"/>
      <c r="I257" s="197"/>
      <c r="J257" s="39"/>
      <c r="K257" s="39"/>
      <c r="L257" s="42"/>
      <c r="M257" s="198"/>
      <c r="N257" s="199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145</v>
      </c>
      <c r="AU257" s="20" t="s">
        <v>79</v>
      </c>
    </row>
    <row r="258" spans="1:65" s="13" customFormat="1" ht="11.25">
      <c r="B258" s="200"/>
      <c r="C258" s="201"/>
      <c r="D258" s="202" t="s">
        <v>147</v>
      </c>
      <c r="E258" s="203" t="s">
        <v>19</v>
      </c>
      <c r="F258" s="204" t="s">
        <v>394</v>
      </c>
      <c r="G258" s="201"/>
      <c r="H258" s="205">
        <v>265.39999999999998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147</v>
      </c>
      <c r="AU258" s="211" t="s">
        <v>79</v>
      </c>
      <c r="AV258" s="13" t="s">
        <v>79</v>
      </c>
      <c r="AW258" s="13" t="s">
        <v>32</v>
      </c>
      <c r="AX258" s="13" t="s">
        <v>77</v>
      </c>
      <c r="AY258" s="211" t="s">
        <v>137</v>
      </c>
    </row>
    <row r="259" spans="1:65" s="2" customFormat="1" ht="16.5" customHeight="1">
      <c r="A259" s="37"/>
      <c r="B259" s="38"/>
      <c r="C259" s="182" t="s">
        <v>405</v>
      </c>
      <c r="D259" s="182" t="s">
        <v>139</v>
      </c>
      <c r="E259" s="183" t="s">
        <v>406</v>
      </c>
      <c r="F259" s="184" t="s">
        <v>407</v>
      </c>
      <c r="G259" s="185" t="s">
        <v>91</v>
      </c>
      <c r="H259" s="186">
        <v>265.39999999999998</v>
      </c>
      <c r="I259" s="187"/>
      <c r="J259" s="188">
        <f>ROUND(I259*H259,2)</f>
        <v>0</v>
      </c>
      <c r="K259" s="184" t="s">
        <v>142</v>
      </c>
      <c r="L259" s="42"/>
      <c r="M259" s="189" t="s">
        <v>19</v>
      </c>
      <c r="N259" s="190" t="s">
        <v>41</v>
      </c>
      <c r="O259" s="67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3" t="s">
        <v>143</v>
      </c>
      <c r="AT259" s="193" t="s">
        <v>139</v>
      </c>
      <c r="AU259" s="193" t="s">
        <v>79</v>
      </c>
      <c r="AY259" s="20" t="s">
        <v>137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20" t="s">
        <v>77</v>
      </c>
      <c r="BK259" s="194">
        <f>ROUND(I259*H259,2)</f>
        <v>0</v>
      </c>
      <c r="BL259" s="20" t="s">
        <v>143</v>
      </c>
      <c r="BM259" s="193" t="s">
        <v>408</v>
      </c>
    </row>
    <row r="260" spans="1:65" s="2" customFormat="1" ht="11.25">
      <c r="A260" s="37"/>
      <c r="B260" s="38"/>
      <c r="C260" s="39"/>
      <c r="D260" s="195" t="s">
        <v>145</v>
      </c>
      <c r="E260" s="39"/>
      <c r="F260" s="196" t="s">
        <v>409</v>
      </c>
      <c r="G260" s="39"/>
      <c r="H260" s="39"/>
      <c r="I260" s="197"/>
      <c r="J260" s="39"/>
      <c r="K260" s="39"/>
      <c r="L260" s="42"/>
      <c r="M260" s="198"/>
      <c r="N260" s="199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145</v>
      </c>
      <c r="AU260" s="20" t="s">
        <v>79</v>
      </c>
    </row>
    <row r="261" spans="1:65" s="13" customFormat="1" ht="11.25">
      <c r="B261" s="200"/>
      <c r="C261" s="201"/>
      <c r="D261" s="202" t="s">
        <v>147</v>
      </c>
      <c r="E261" s="203" t="s">
        <v>19</v>
      </c>
      <c r="F261" s="204" t="s">
        <v>394</v>
      </c>
      <c r="G261" s="201"/>
      <c r="H261" s="205">
        <v>265.39999999999998</v>
      </c>
      <c r="I261" s="206"/>
      <c r="J261" s="201"/>
      <c r="K261" s="201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147</v>
      </c>
      <c r="AU261" s="211" t="s">
        <v>79</v>
      </c>
      <c r="AV261" s="13" t="s">
        <v>79</v>
      </c>
      <c r="AW261" s="13" t="s">
        <v>32</v>
      </c>
      <c r="AX261" s="13" t="s">
        <v>77</v>
      </c>
      <c r="AY261" s="211" t="s">
        <v>137</v>
      </c>
    </row>
    <row r="262" spans="1:65" s="2" customFormat="1" ht="24.2" customHeight="1">
      <c r="A262" s="37"/>
      <c r="B262" s="38"/>
      <c r="C262" s="182" t="s">
        <v>410</v>
      </c>
      <c r="D262" s="182" t="s">
        <v>139</v>
      </c>
      <c r="E262" s="183" t="s">
        <v>411</v>
      </c>
      <c r="F262" s="184" t="s">
        <v>412</v>
      </c>
      <c r="G262" s="185" t="s">
        <v>91</v>
      </c>
      <c r="H262" s="186">
        <v>31.1</v>
      </c>
      <c r="I262" s="187"/>
      <c r="J262" s="188">
        <f>ROUND(I262*H262,2)</f>
        <v>0</v>
      </c>
      <c r="K262" s="184" t="s">
        <v>142</v>
      </c>
      <c r="L262" s="42"/>
      <c r="M262" s="189" t="s">
        <v>19</v>
      </c>
      <c r="N262" s="190" t="s">
        <v>41</v>
      </c>
      <c r="O262" s="67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3" t="s">
        <v>143</v>
      </c>
      <c r="AT262" s="193" t="s">
        <v>139</v>
      </c>
      <c r="AU262" s="193" t="s">
        <v>79</v>
      </c>
      <c r="AY262" s="20" t="s">
        <v>137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20" t="s">
        <v>77</v>
      </c>
      <c r="BK262" s="194">
        <f>ROUND(I262*H262,2)</f>
        <v>0</v>
      </c>
      <c r="BL262" s="20" t="s">
        <v>143</v>
      </c>
      <c r="BM262" s="193" t="s">
        <v>413</v>
      </c>
    </row>
    <row r="263" spans="1:65" s="2" customFormat="1" ht="11.25">
      <c r="A263" s="37"/>
      <c r="B263" s="38"/>
      <c r="C263" s="39"/>
      <c r="D263" s="195" t="s">
        <v>145</v>
      </c>
      <c r="E263" s="39"/>
      <c r="F263" s="196" t="s">
        <v>414</v>
      </c>
      <c r="G263" s="39"/>
      <c r="H263" s="39"/>
      <c r="I263" s="197"/>
      <c r="J263" s="39"/>
      <c r="K263" s="39"/>
      <c r="L263" s="42"/>
      <c r="M263" s="198"/>
      <c r="N263" s="199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145</v>
      </c>
      <c r="AU263" s="20" t="s">
        <v>79</v>
      </c>
    </row>
    <row r="264" spans="1:65" s="13" customFormat="1" ht="11.25">
      <c r="B264" s="200"/>
      <c r="C264" s="201"/>
      <c r="D264" s="202" t="s">
        <v>147</v>
      </c>
      <c r="E264" s="203" t="s">
        <v>19</v>
      </c>
      <c r="F264" s="204" t="s">
        <v>415</v>
      </c>
      <c r="G264" s="201"/>
      <c r="H264" s="205">
        <v>31.1</v>
      </c>
      <c r="I264" s="206"/>
      <c r="J264" s="201"/>
      <c r="K264" s="201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147</v>
      </c>
      <c r="AU264" s="211" t="s">
        <v>79</v>
      </c>
      <c r="AV264" s="13" t="s">
        <v>79</v>
      </c>
      <c r="AW264" s="13" t="s">
        <v>32</v>
      </c>
      <c r="AX264" s="13" t="s">
        <v>77</v>
      </c>
      <c r="AY264" s="211" t="s">
        <v>137</v>
      </c>
    </row>
    <row r="265" spans="1:65" s="2" customFormat="1" ht="24.2" customHeight="1">
      <c r="A265" s="37"/>
      <c r="B265" s="38"/>
      <c r="C265" s="182" t="s">
        <v>416</v>
      </c>
      <c r="D265" s="182" t="s">
        <v>139</v>
      </c>
      <c r="E265" s="183" t="s">
        <v>417</v>
      </c>
      <c r="F265" s="184" t="s">
        <v>418</v>
      </c>
      <c r="G265" s="185" t="s">
        <v>91</v>
      </c>
      <c r="H265" s="186">
        <v>265.39999999999998</v>
      </c>
      <c r="I265" s="187"/>
      <c r="J265" s="188">
        <f>ROUND(I265*H265,2)</f>
        <v>0</v>
      </c>
      <c r="K265" s="184" t="s">
        <v>142</v>
      </c>
      <c r="L265" s="42"/>
      <c r="M265" s="189" t="s">
        <v>19</v>
      </c>
      <c r="N265" s="190" t="s">
        <v>41</v>
      </c>
      <c r="O265" s="67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3" t="s">
        <v>143</v>
      </c>
      <c r="AT265" s="193" t="s">
        <v>139</v>
      </c>
      <c r="AU265" s="193" t="s">
        <v>79</v>
      </c>
      <c r="AY265" s="20" t="s">
        <v>137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20" t="s">
        <v>77</v>
      </c>
      <c r="BK265" s="194">
        <f>ROUND(I265*H265,2)</f>
        <v>0</v>
      </c>
      <c r="BL265" s="20" t="s">
        <v>143</v>
      </c>
      <c r="BM265" s="193" t="s">
        <v>419</v>
      </c>
    </row>
    <row r="266" spans="1:65" s="2" customFormat="1" ht="11.25">
      <c r="A266" s="37"/>
      <c r="B266" s="38"/>
      <c r="C266" s="39"/>
      <c r="D266" s="195" t="s">
        <v>145</v>
      </c>
      <c r="E266" s="39"/>
      <c r="F266" s="196" t="s">
        <v>420</v>
      </c>
      <c r="G266" s="39"/>
      <c r="H266" s="39"/>
      <c r="I266" s="197"/>
      <c r="J266" s="39"/>
      <c r="K266" s="39"/>
      <c r="L266" s="42"/>
      <c r="M266" s="198"/>
      <c r="N266" s="199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145</v>
      </c>
      <c r="AU266" s="20" t="s">
        <v>79</v>
      </c>
    </row>
    <row r="267" spans="1:65" s="13" customFormat="1" ht="11.25">
      <c r="B267" s="200"/>
      <c r="C267" s="201"/>
      <c r="D267" s="202" t="s">
        <v>147</v>
      </c>
      <c r="E267" s="203" t="s">
        <v>19</v>
      </c>
      <c r="F267" s="204" t="s">
        <v>394</v>
      </c>
      <c r="G267" s="201"/>
      <c r="H267" s="205">
        <v>265.39999999999998</v>
      </c>
      <c r="I267" s="206"/>
      <c r="J267" s="201"/>
      <c r="K267" s="201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147</v>
      </c>
      <c r="AU267" s="211" t="s">
        <v>79</v>
      </c>
      <c r="AV267" s="13" t="s">
        <v>79</v>
      </c>
      <c r="AW267" s="13" t="s">
        <v>32</v>
      </c>
      <c r="AX267" s="13" t="s">
        <v>77</v>
      </c>
      <c r="AY267" s="211" t="s">
        <v>137</v>
      </c>
    </row>
    <row r="268" spans="1:65" s="2" customFormat="1" ht="21.75" customHeight="1">
      <c r="A268" s="37"/>
      <c r="B268" s="38"/>
      <c r="C268" s="182" t="s">
        <v>421</v>
      </c>
      <c r="D268" s="182" t="s">
        <v>139</v>
      </c>
      <c r="E268" s="183" t="s">
        <v>422</v>
      </c>
      <c r="F268" s="184" t="s">
        <v>423</v>
      </c>
      <c r="G268" s="185" t="s">
        <v>91</v>
      </c>
      <c r="H268" s="186">
        <v>15.55</v>
      </c>
      <c r="I268" s="187"/>
      <c r="J268" s="188">
        <f>ROUND(I268*H268,2)</f>
        <v>0</v>
      </c>
      <c r="K268" s="184" t="s">
        <v>142</v>
      </c>
      <c r="L268" s="42"/>
      <c r="M268" s="189" t="s">
        <v>19</v>
      </c>
      <c r="N268" s="190" t="s">
        <v>41</v>
      </c>
      <c r="O268" s="67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3" t="s">
        <v>143</v>
      </c>
      <c r="AT268" s="193" t="s">
        <v>139</v>
      </c>
      <c r="AU268" s="193" t="s">
        <v>79</v>
      </c>
      <c r="AY268" s="20" t="s">
        <v>137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20" t="s">
        <v>77</v>
      </c>
      <c r="BK268" s="194">
        <f>ROUND(I268*H268,2)</f>
        <v>0</v>
      </c>
      <c r="BL268" s="20" t="s">
        <v>143</v>
      </c>
      <c r="BM268" s="193" t="s">
        <v>424</v>
      </c>
    </row>
    <row r="269" spans="1:65" s="2" customFormat="1" ht="11.25">
      <c r="A269" s="37"/>
      <c r="B269" s="38"/>
      <c r="C269" s="39"/>
      <c r="D269" s="195" t="s">
        <v>145</v>
      </c>
      <c r="E269" s="39"/>
      <c r="F269" s="196" t="s">
        <v>425</v>
      </c>
      <c r="G269" s="39"/>
      <c r="H269" s="39"/>
      <c r="I269" s="197"/>
      <c r="J269" s="39"/>
      <c r="K269" s="39"/>
      <c r="L269" s="42"/>
      <c r="M269" s="198"/>
      <c r="N269" s="199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145</v>
      </c>
      <c r="AU269" s="20" t="s">
        <v>79</v>
      </c>
    </row>
    <row r="270" spans="1:65" s="13" customFormat="1" ht="11.25">
      <c r="B270" s="200"/>
      <c r="C270" s="201"/>
      <c r="D270" s="202" t="s">
        <v>147</v>
      </c>
      <c r="E270" s="203" t="s">
        <v>19</v>
      </c>
      <c r="F270" s="204" t="s">
        <v>426</v>
      </c>
      <c r="G270" s="201"/>
      <c r="H270" s="205">
        <v>15.55</v>
      </c>
      <c r="I270" s="206"/>
      <c r="J270" s="201"/>
      <c r="K270" s="201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147</v>
      </c>
      <c r="AU270" s="211" t="s">
        <v>79</v>
      </c>
      <c r="AV270" s="13" t="s">
        <v>79</v>
      </c>
      <c r="AW270" s="13" t="s">
        <v>32</v>
      </c>
      <c r="AX270" s="13" t="s">
        <v>70</v>
      </c>
      <c r="AY270" s="211" t="s">
        <v>137</v>
      </c>
    </row>
    <row r="271" spans="1:65" s="15" customFormat="1" ht="11.25">
      <c r="B271" s="223"/>
      <c r="C271" s="224"/>
      <c r="D271" s="202" t="s">
        <v>147</v>
      </c>
      <c r="E271" s="225" t="s">
        <v>103</v>
      </c>
      <c r="F271" s="226" t="s">
        <v>159</v>
      </c>
      <c r="G271" s="224"/>
      <c r="H271" s="227">
        <v>15.55</v>
      </c>
      <c r="I271" s="228"/>
      <c r="J271" s="224"/>
      <c r="K271" s="224"/>
      <c r="L271" s="229"/>
      <c r="M271" s="230"/>
      <c r="N271" s="231"/>
      <c r="O271" s="231"/>
      <c r="P271" s="231"/>
      <c r="Q271" s="231"/>
      <c r="R271" s="231"/>
      <c r="S271" s="231"/>
      <c r="T271" s="232"/>
      <c r="AT271" s="233" t="s">
        <v>147</v>
      </c>
      <c r="AU271" s="233" t="s">
        <v>79</v>
      </c>
      <c r="AV271" s="15" t="s">
        <v>143</v>
      </c>
      <c r="AW271" s="15" t="s">
        <v>32</v>
      </c>
      <c r="AX271" s="15" t="s">
        <v>77</v>
      </c>
      <c r="AY271" s="233" t="s">
        <v>137</v>
      </c>
    </row>
    <row r="272" spans="1:65" s="2" customFormat="1" ht="37.9" customHeight="1">
      <c r="A272" s="37"/>
      <c r="B272" s="38"/>
      <c r="C272" s="182" t="s">
        <v>427</v>
      </c>
      <c r="D272" s="182" t="s">
        <v>139</v>
      </c>
      <c r="E272" s="183" t="s">
        <v>428</v>
      </c>
      <c r="F272" s="184" t="s">
        <v>429</v>
      </c>
      <c r="G272" s="185" t="s">
        <v>91</v>
      </c>
      <c r="H272" s="186">
        <v>106.1</v>
      </c>
      <c r="I272" s="187"/>
      <c r="J272" s="188">
        <f>ROUND(I272*H272,2)</f>
        <v>0</v>
      </c>
      <c r="K272" s="184" t="s">
        <v>142</v>
      </c>
      <c r="L272" s="42"/>
      <c r="M272" s="189" t="s">
        <v>19</v>
      </c>
      <c r="N272" s="190" t="s">
        <v>41</v>
      </c>
      <c r="O272" s="67"/>
      <c r="P272" s="191">
        <f>O272*H272</f>
        <v>0</v>
      </c>
      <c r="Q272" s="191">
        <v>8.9219999999999994E-2</v>
      </c>
      <c r="R272" s="191">
        <f>Q272*H272</f>
        <v>9.4662419999999994</v>
      </c>
      <c r="S272" s="191">
        <v>0</v>
      </c>
      <c r="T272" s="192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3" t="s">
        <v>143</v>
      </c>
      <c r="AT272" s="193" t="s">
        <v>139</v>
      </c>
      <c r="AU272" s="193" t="s">
        <v>79</v>
      </c>
      <c r="AY272" s="20" t="s">
        <v>137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20" t="s">
        <v>77</v>
      </c>
      <c r="BK272" s="194">
        <f>ROUND(I272*H272,2)</f>
        <v>0</v>
      </c>
      <c r="BL272" s="20" t="s">
        <v>143</v>
      </c>
      <c r="BM272" s="193" t="s">
        <v>430</v>
      </c>
    </row>
    <row r="273" spans="1:65" s="2" customFormat="1" ht="11.25">
      <c r="A273" s="37"/>
      <c r="B273" s="38"/>
      <c r="C273" s="39"/>
      <c r="D273" s="195" t="s">
        <v>145</v>
      </c>
      <c r="E273" s="39"/>
      <c r="F273" s="196" t="s">
        <v>431</v>
      </c>
      <c r="G273" s="39"/>
      <c r="H273" s="39"/>
      <c r="I273" s="197"/>
      <c r="J273" s="39"/>
      <c r="K273" s="39"/>
      <c r="L273" s="42"/>
      <c r="M273" s="198"/>
      <c r="N273" s="199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145</v>
      </c>
      <c r="AU273" s="20" t="s">
        <v>79</v>
      </c>
    </row>
    <row r="274" spans="1:65" s="2" customFormat="1" ht="16.5" customHeight="1">
      <c r="A274" s="37"/>
      <c r="B274" s="38"/>
      <c r="C274" s="234" t="s">
        <v>432</v>
      </c>
      <c r="D274" s="234" t="s">
        <v>282</v>
      </c>
      <c r="E274" s="235" t="s">
        <v>433</v>
      </c>
      <c r="F274" s="236" t="s">
        <v>434</v>
      </c>
      <c r="G274" s="237" t="s">
        <v>91</v>
      </c>
      <c r="H274" s="238">
        <v>96.099000000000004</v>
      </c>
      <c r="I274" s="239"/>
      <c r="J274" s="240">
        <f>ROUND(I274*H274,2)</f>
        <v>0</v>
      </c>
      <c r="K274" s="236" t="s">
        <v>142</v>
      </c>
      <c r="L274" s="241"/>
      <c r="M274" s="242" t="s">
        <v>19</v>
      </c>
      <c r="N274" s="243" t="s">
        <v>41</v>
      </c>
      <c r="O274" s="67"/>
      <c r="P274" s="191">
        <f>O274*H274</f>
        <v>0</v>
      </c>
      <c r="Q274" s="191">
        <v>0.13100000000000001</v>
      </c>
      <c r="R274" s="191">
        <f>Q274*H274</f>
        <v>12.588969000000001</v>
      </c>
      <c r="S274" s="191">
        <v>0</v>
      </c>
      <c r="T274" s="192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3" t="s">
        <v>192</v>
      </c>
      <c r="AT274" s="193" t="s">
        <v>282</v>
      </c>
      <c r="AU274" s="193" t="s">
        <v>79</v>
      </c>
      <c r="AY274" s="20" t="s">
        <v>137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20" t="s">
        <v>77</v>
      </c>
      <c r="BK274" s="194">
        <f>ROUND(I274*H274,2)</f>
        <v>0</v>
      </c>
      <c r="BL274" s="20" t="s">
        <v>143</v>
      </c>
      <c r="BM274" s="193" t="s">
        <v>435</v>
      </c>
    </row>
    <row r="275" spans="1:65" s="13" customFormat="1" ht="11.25">
      <c r="B275" s="200"/>
      <c r="C275" s="201"/>
      <c r="D275" s="202" t="s">
        <v>147</v>
      </c>
      <c r="E275" s="203" t="s">
        <v>19</v>
      </c>
      <c r="F275" s="204" t="s">
        <v>436</v>
      </c>
      <c r="G275" s="201"/>
      <c r="H275" s="205">
        <v>106.1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147</v>
      </c>
      <c r="AU275" s="211" t="s">
        <v>79</v>
      </c>
      <c r="AV275" s="13" t="s">
        <v>79</v>
      </c>
      <c r="AW275" s="13" t="s">
        <v>32</v>
      </c>
      <c r="AX275" s="13" t="s">
        <v>70</v>
      </c>
      <c r="AY275" s="211" t="s">
        <v>137</v>
      </c>
    </row>
    <row r="276" spans="1:65" s="13" customFormat="1" ht="11.25">
      <c r="B276" s="200"/>
      <c r="C276" s="201"/>
      <c r="D276" s="202" t="s">
        <v>147</v>
      </c>
      <c r="E276" s="203" t="s">
        <v>19</v>
      </c>
      <c r="F276" s="204" t="s">
        <v>437</v>
      </c>
      <c r="G276" s="201"/>
      <c r="H276" s="205">
        <v>-12.8</v>
      </c>
      <c r="I276" s="206"/>
      <c r="J276" s="201"/>
      <c r="K276" s="201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147</v>
      </c>
      <c r="AU276" s="211" t="s">
        <v>79</v>
      </c>
      <c r="AV276" s="13" t="s">
        <v>79</v>
      </c>
      <c r="AW276" s="13" t="s">
        <v>32</v>
      </c>
      <c r="AX276" s="13" t="s">
        <v>70</v>
      </c>
      <c r="AY276" s="211" t="s">
        <v>137</v>
      </c>
    </row>
    <row r="277" spans="1:65" s="15" customFormat="1" ht="11.25">
      <c r="B277" s="223"/>
      <c r="C277" s="224"/>
      <c r="D277" s="202" t="s">
        <v>147</v>
      </c>
      <c r="E277" s="225" t="s">
        <v>19</v>
      </c>
      <c r="F277" s="226" t="s">
        <v>159</v>
      </c>
      <c r="G277" s="224"/>
      <c r="H277" s="227">
        <v>93.3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AT277" s="233" t="s">
        <v>147</v>
      </c>
      <c r="AU277" s="233" t="s">
        <v>79</v>
      </c>
      <c r="AV277" s="15" t="s">
        <v>143</v>
      </c>
      <c r="AW277" s="15" t="s">
        <v>32</v>
      </c>
      <c r="AX277" s="15" t="s">
        <v>77</v>
      </c>
      <c r="AY277" s="233" t="s">
        <v>137</v>
      </c>
    </row>
    <row r="278" spans="1:65" s="13" customFormat="1" ht="11.25">
      <c r="B278" s="200"/>
      <c r="C278" s="201"/>
      <c r="D278" s="202" t="s">
        <v>147</v>
      </c>
      <c r="E278" s="201"/>
      <c r="F278" s="204" t="s">
        <v>438</v>
      </c>
      <c r="G278" s="201"/>
      <c r="H278" s="205">
        <v>96.099000000000004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147</v>
      </c>
      <c r="AU278" s="211" t="s">
        <v>79</v>
      </c>
      <c r="AV278" s="13" t="s">
        <v>79</v>
      </c>
      <c r="AW278" s="13" t="s">
        <v>4</v>
      </c>
      <c r="AX278" s="13" t="s">
        <v>77</v>
      </c>
      <c r="AY278" s="211" t="s">
        <v>137</v>
      </c>
    </row>
    <row r="279" spans="1:65" s="2" customFormat="1" ht="16.5" customHeight="1">
      <c r="A279" s="37"/>
      <c r="B279" s="38"/>
      <c r="C279" s="234" t="s">
        <v>439</v>
      </c>
      <c r="D279" s="234" t="s">
        <v>282</v>
      </c>
      <c r="E279" s="235" t="s">
        <v>440</v>
      </c>
      <c r="F279" s="236" t="s">
        <v>441</v>
      </c>
      <c r="G279" s="237" t="s">
        <v>91</v>
      </c>
      <c r="H279" s="238">
        <v>4.944</v>
      </c>
      <c r="I279" s="239"/>
      <c r="J279" s="240">
        <f>ROUND(I279*H279,2)</f>
        <v>0</v>
      </c>
      <c r="K279" s="236" t="s">
        <v>19</v>
      </c>
      <c r="L279" s="241"/>
      <c r="M279" s="242" t="s">
        <v>19</v>
      </c>
      <c r="N279" s="243" t="s">
        <v>41</v>
      </c>
      <c r="O279" s="67"/>
      <c r="P279" s="191">
        <f>O279*H279</f>
        <v>0</v>
      </c>
      <c r="Q279" s="191">
        <v>0.128</v>
      </c>
      <c r="R279" s="191">
        <f>Q279*H279</f>
        <v>0.63283200000000006</v>
      </c>
      <c r="S279" s="191">
        <v>0</v>
      </c>
      <c r="T279" s="192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3" t="s">
        <v>192</v>
      </c>
      <c r="AT279" s="193" t="s">
        <v>282</v>
      </c>
      <c r="AU279" s="193" t="s">
        <v>79</v>
      </c>
      <c r="AY279" s="20" t="s">
        <v>137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20" t="s">
        <v>77</v>
      </c>
      <c r="BK279" s="194">
        <f>ROUND(I279*H279,2)</f>
        <v>0</v>
      </c>
      <c r="BL279" s="20" t="s">
        <v>143</v>
      </c>
      <c r="BM279" s="193" t="s">
        <v>442</v>
      </c>
    </row>
    <row r="280" spans="1:65" s="13" customFormat="1" ht="11.25">
      <c r="B280" s="200"/>
      <c r="C280" s="201"/>
      <c r="D280" s="202" t="s">
        <v>147</v>
      </c>
      <c r="E280" s="203" t="s">
        <v>19</v>
      </c>
      <c r="F280" s="204" t="s">
        <v>443</v>
      </c>
      <c r="G280" s="201"/>
      <c r="H280" s="205">
        <v>4.8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147</v>
      </c>
      <c r="AU280" s="211" t="s">
        <v>79</v>
      </c>
      <c r="AV280" s="13" t="s">
        <v>79</v>
      </c>
      <c r="AW280" s="13" t="s">
        <v>32</v>
      </c>
      <c r="AX280" s="13" t="s">
        <v>77</v>
      </c>
      <c r="AY280" s="211" t="s">
        <v>137</v>
      </c>
    </row>
    <row r="281" spans="1:65" s="13" customFormat="1" ht="11.25">
      <c r="B281" s="200"/>
      <c r="C281" s="201"/>
      <c r="D281" s="202" t="s">
        <v>147</v>
      </c>
      <c r="E281" s="201"/>
      <c r="F281" s="204" t="s">
        <v>444</v>
      </c>
      <c r="G281" s="201"/>
      <c r="H281" s="205">
        <v>4.944</v>
      </c>
      <c r="I281" s="206"/>
      <c r="J281" s="201"/>
      <c r="K281" s="201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147</v>
      </c>
      <c r="AU281" s="211" t="s">
        <v>79</v>
      </c>
      <c r="AV281" s="13" t="s">
        <v>79</v>
      </c>
      <c r="AW281" s="13" t="s">
        <v>4</v>
      </c>
      <c r="AX281" s="13" t="s">
        <v>77</v>
      </c>
      <c r="AY281" s="211" t="s">
        <v>137</v>
      </c>
    </row>
    <row r="282" spans="1:65" s="2" customFormat="1" ht="16.5" customHeight="1">
      <c r="A282" s="37"/>
      <c r="B282" s="38"/>
      <c r="C282" s="234" t="s">
        <v>445</v>
      </c>
      <c r="D282" s="234" t="s">
        <v>282</v>
      </c>
      <c r="E282" s="235" t="s">
        <v>446</v>
      </c>
      <c r="F282" s="236" t="s">
        <v>447</v>
      </c>
      <c r="G282" s="237" t="s">
        <v>91</v>
      </c>
      <c r="H282" s="238">
        <v>8.24</v>
      </c>
      <c r="I282" s="239"/>
      <c r="J282" s="240">
        <f>ROUND(I282*H282,2)</f>
        <v>0</v>
      </c>
      <c r="K282" s="236" t="s">
        <v>142</v>
      </c>
      <c r="L282" s="241"/>
      <c r="M282" s="242" t="s">
        <v>19</v>
      </c>
      <c r="N282" s="243" t="s">
        <v>41</v>
      </c>
      <c r="O282" s="67"/>
      <c r="P282" s="191">
        <f>O282*H282</f>
        <v>0</v>
      </c>
      <c r="Q282" s="191">
        <v>0.13100000000000001</v>
      </c>
      <c r="R282" s="191">
        <f>Q282*H282</f>
        <v>1.0794400000000002</v>
      </c>
      <c r="S282" s="191">
        <v>0</v>
      </c>
      <c r="T282" s="192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3" t="s">
        <v>192</v>
      </c>
      <c r="AT282" s="193" t="s">
        <v>282</v>
      </c>
      <c r="AU282" s="193" t="s">
        <v>79</v>
      </c>
      <c r="AY282" s="20" t="s">
        <v>137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20" t="s">
        <v>77</v>
      </c>
      <c r="BK282" s="194">
        <f>ROUND(I282*H282,2)</f>
        <v>0</v>
      </c>
      <c r="BL282" s="20" t="s">
        <v>143</v>
      </c>
      <c r="BM282" s="193" t="s">
        <v>448</v>
      </c>
    </row>
    <row r="283" spans="1:65" s="13" customFormat="1" ht="11.25">
      <c r="B283" s="200"/>
      <c r="C283" s="201"/>
      <c r="D283" s="202" t="s">
        <v>147</v>
      </c>
      <c r="E283" s="203" t="s">
        <v>19</v>
      </c>
      <c r="F283" s="204" t="s">
        <v>449</v>
      </c>
      <c r="G283" s="201"/>
      <c r="H283" s="205">
        <v>8</v>
      </c>
      <c r="I283" s="206"/>
      <c r="J283" s="201"/>
      <c r="K283" s="201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147</v>
      </c>
      <c r="AU283" s="211" t="s">
        <v>79</v>
      </c>
      <c r="AV283" s="13" t="s">
        <v>79</v>
      </c>
      <c r="AW283" s="13" t="s">
        <v>32</v>
      </c>
      <c r="AX283" s="13" t="s">
        <v>77</v>
      </c>
      <c r="AY283" s="211" t="s">
        <v>137</v>
      </c>
    </row>
    <row r="284" spans="1:65" s="13" customFormat="1" ht="11.25">
      <c r="B284" s="200"/>
      <c r="C284" s="201"/>
      <c r="D284" s="202" t="s">
        <v>147</v>
      </c>
      <c r="E284" s="201"/>
      <c r="F284" s="204" t="s">
        <v>450</v>
      </c>
      <c r="G284" s="201"/>
      <c r="H284" s="205">
        <v>8.24</v>
      </c>
      <c r="I284" s="206"/>
      <c r="J284" s="201"/>
      <c r="K284" s="201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147</v>
      </c>
      <c r="AU284" s="211" t="s">
        <v>79</v>
      </c>
      <c r="AV284" s="13" t="s">
        <v>79</v>
      </c>
      <c r="AW284" s="13" t="s">
        <v>4</v>
      </c>
      <c r="AX284" s="13" t="s">
        <v>77</v>
      </c>
      <c r="AY284" s="211" t="s">
        <v>137</v>
      </c>
    </row>
    <row r="285" spans="1:65" s="2" customFormat="1" ht="37.9" customHeight="1">
      <c r="A285" s="37"/>
      <c r="B285" s="38"/>
      <c r="C285" s="182" t="s">
        <v>451</v>
      </c>
      <c r="D285" s="182" t="s">
        <v>139</v>
      </c>
      <c r="E285" s="183" t="s">
        <v>452</v>
      </c>
      <c r="F285" s="184" t="s">
        <v>453</v>
      </c>
      <c r="G285" s="185" t="s">
        <v>91</v>
      </c>
      <c r="H285" s="186">
        <v>66.3</v>
      </c>
      <c r="I285" s="187"/>
      <c r="J285" s="188">
        <f>ROUND(I285*H285,2)</f>
        <v>0</v>
      </c>
      <c r="K285" s="184" t="s">
        <v>142</v>
      </c>
      <c r="L285" s="42"/>
      <c r="M285" s="189" t="s">
        <v>19</v>
      </c>
      <c r="N285" s="190" t="s">
        <v>41</v>
      </c>
      <c r="O285" s="67"/>
      <c r="P285" s="191">
        <f>O285*H285</f>
        <v>0</v>
      </c>
      <c r="Q285" s="191">
        <v>0.11162</v>
      </c>
      <c r="R285" s="191">
        <f>Q285*H285</f>
        <v>7.4004059999999994</v>
      </c>
      <c r="S285" s="191">
        <v>0</v>
      </c>
      <c r="T285" s="19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3" t="s">
        <v>143</v>
      </c>
      <c r="AT285" s="193" t="s">
        <v>139</v>
      </c>
      <c r="AU285" s="193" t="s">
        <v>79</v>
      </c>
      <c r="AY285" s="20" t="s">
        <v>137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20" t="s">
        <v>77</v>
      </c>
      <c r="BK285" s="194">
        <f>ROUND(I285*H285,2)</f>
        <v>0</v>
      </c>
      <c r="BL285" s="20" t="s">
        <v>143</v>
      </c>
      <c r="BM285" s="193" t="s">
        <v>454</v>
      </c>
    </row>
    <row r="286" spans="1:65" s="2" customFormat="1" ht="11.25">
      <c r="A286" s="37"/>
      <c r="B286" s="38"/>
      <c r="C286" s="39"/>
      <c r="D286" s="195" t="s">
        <v>145</v>
      </c>
      <c r="E286" s="39"/>
      <c r="F286" s="196" t="s">
        <v>455</v>
      </c>
      <c r="G286" s="39"/>
      <c r="H286" s="39"/>
      <c r="I286" s="197"/>
      <c r="J286" s="39"/>
      <c r="K286" s="39"/>
      <c r="L286" s="42"/>
      <c r="M286" s="198"/>
      <c r="N286" s="199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145</v>
      </c>
      <c r="AU286" s="20" t="s">
        <v>79</v>
      </c>
    </row>
    <row r="287" spans="1:65" s="13" customFormat="1" ht="11.25">
      <c r="B287" s="200"/>
      <c r="C287" s="201"/>
      <c r="D287" s="202" t="s">
        <v>147</v>
      </c>
      <c r="E287" s="203" t="s">
        <v>19</v>
      </c>
      <c r="F287" s="204" t="s">
        <v>356</v>
      </c>
      <c r="G287" s="201"/>
      <c r="H287" s="205">
        <v>62.3</v>
      </c>
      <c r="I287" s="206"/>
      <c r="J287" s="201"/>
      <c r="K287" s="201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147</v>
      </c>
      <c r="AU287" s="211" t="s">
        <v>79</v>
      </c>
      <c r="AV287" s="13" t="s">
        <v>79</v>
      </c>
      <c r="AW287" s="13" t="s">
        <v>32</v>
      </c>
      <c r="AX287" s="13" t="s">
        <v>70</v>
      </c>
      <c r="AY287" s="211" t="s">
        <v>137</v>
      </c>
    </row>
    <row r="288" spans="1:65" s="13" customFormat="1" ht="11.25">
      <c r="B288" s="200"/>
      <c r="C288" s="201"/>
      <c r="D288" s="202" t="s">
        <v>147</v>
      </c>
      <c r="E288" s="203" t="s">
        <v>19</v>
      </c>
      <c r="F288" s="204" t="s">
        <v>456</v>
      </c>
      <c r="G288" s="201"/>
      <c r="H288" s="205">
        <v>4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147</v>
      </c>
      <c r="AU288" s="211" t="s">
        <v>79</v>
      </c>
      <c r="AV288" s="13" t="s">
        <v>79</v>
      </c>
      <c r="AW288" s="13" t="s">
        <v>32</v>
      </c>
      <c r="AX288" s="13" t="s">
        <v>70</v>
      </c>
      <c r="AY288" s="211" t="s">
        <v>137</v>
      </c>
    </row>
    <row r="289" spans="1:65" s="15" customFormat="1" ht="11.25">
      <c r="B289" s="223"/>
      <c r="C289" s="224"/>
      <c r="D289" s="202" t="s">
        <v>147</v>
      </c>
      <c r="E289" s="225" t="s">
        <v>19</v>
      </c>
      <c r="F289" s="226" t="s">
        <v>159</v>
      </c>
      <c r="G289" s="224"/>
      <c r="H289" s="227">
        <v>66.3</v>
      </c>
      <c r="I289" s="228"/>
      <c r="J289" s="224"/>
      <c r="K289" s="224"/>
      <c r="L289" s="229"/>
      <c r="M289" s="230"/>
      <c r="N289" s="231"/>
      <c r="O289" s="231"/>
      <c r="P289" s="231"/>
      <c r="Q289" s="231"/>
      <c r="R289" s="231"/>
      <c r="S289" s="231"/>
      <c r="T289" s="232"/>
      <c r="AT289" s="233" t="s">
        <v>147</v>
      </c>
      <c r="AU289" s="233" t="s">
        <v>79</v>
      </c>
      <c r="AV289" s="15" t="s">
        <v>143</v>
      </c>
      <c r="AW289" s="15" t="s">
        <v>32</v>
      </c>
      <c r="AX289" s="15" t="s">
        <v>77</v>
      </c>
      <c r="AY289" s="233" t="s">
        <v>137</v>
      </c>
    </row>
    <row r="290" spans="1:65" s="2" customFormat="1" ht="16.5" customHeight="1">
      <c r="A290" s="37"/>
      <c r="B290" s="38"/>
      <c r="C290" s="234" t="s">
        <v>457</v>
      </c>
      <c r="D290" s="234" t="s">
        <v>282</v>
      </c>
      <c r="E290" s="235" t="s">
        <v>458</v>
      </c>
      <c r="F290" s="236" t="s">
        <v>459</v>
      </c>
      <c r="G290" s="237" t="s">
        <v>91</v>
      </c>
      <c r="H290" s="238">
        <v>6.18</v>
      </c>
      <c r="I290" s="239"/>
      <c r="J290" s="240">
        <f>ROUND(I290*H290,2)</f>
        <v>0</v>
      </c>
      <c r="K290" s="236" t="s">
        <v>142</v>
      </c>
      <c r="L290" s="241"/>
      <c r="M290" s="242" t="s">
        <v>19</v>
      </c>
      <c r="N290" s="243" t="s">
        <v>41</v>
      </c>
      <c r="O290" s="67"/>
      <c r="P290" s="191">
        <f>O290*H290</f>
        <v>0</v>
      </c>
      <c r="Q290" s="191">
        <v>0.17599999999999999</v>
      </c>
      <c r="R290" s="191">
        <f>Q290*H290</f>
        <v>1.08768</v>
      </c>
      <c r="S290" s="191">
        <v>0</v>
      </c>
      <c r="T290" s="192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3" t="s">
        <v>192</v>
      </c>
      <c r="AT290" s="193" t="s">
        <v>282</v>
      </c>
      <c r="AU290" s="193" t="s">
        <v>79</v>
      </c>
      <c r="AY290" s="20" t="s">
        <v>137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20" t="s">
        <v>77</v>
      </c>
      <c r="BK290" s="194">
        <f>ROUND(I290*H290,2)</f>
        <v>0</v>
      </c>
      <c r="BL290" s="20" t="s">
        <v>143</v>
      </c>
      <c r="BM290" s="193" t="s">
        <v>460</v>
      </c>
    </row>
    <row r="291" spans="1:65" s="13" customFormat="1" ht="11.25">
      <c r="B291" s="200"/>
      <c r="C291" s="201"/>
      <c r="D291" s="202" t="s">
        <v>147</v>
      </c>
      <c r="E291" s="203" t="s">
        <v>19</v>
      </c>
      <c r="F291" s="204" t="s">
        <v>461</v>
      </c>
      <c r="G291" s="201"/>
      <c r="H291" s="205">
        <v>6</v>
      </c>
      <c r="I291" s="206"/>
      <c r="J291" s="201"/>
      <c r="K291" s="201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147</v>
      </c>
      <c r="AU291" s="211" t="s">
        <v>79</v>
      </c>
      <c r="AV291" s="13" t="s">
        <v>79</v>
      </c>
      <c r="AW291" s="13" t="s">
        <v>32</v>
      </c>
      <c r="AX291" s="13" t="s">
        <v>77</v>
      </c>
      <c r="AY291" s="211" t="s">
        <v>137</v>
      </c>
    </row>
    <row r="292" spans="1:65" s="13" customFormat="1" ht="11.25">
      <c r="B292" s="200"/>
      <c r="C292" s="201"/>
      <c r="D292" s="202" t="s">
        <v>147</v>
      </c>
      <c r="E292" s="201"/>
      <c r="F292" s="204" t="s">
        <v>462</v>
      </c>
      <c r="G292" s="201"/>
      <c r="H292" s="205">
        <v>6.18</v>
      </c>
      <c r="I292" s="206"/>
      <c r="J292" s="201"/>
      <c r="K292" s="201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147</v>
      </c>
      <c r="AU292" s="211" t="s">
        <v>79</v>
      </c>
      <c r="AV292" s="13" t="s">
        <v>79</v>
      </c>
      <c r="AW292" s="13" t="s">
        <v>4</v>
      </c>
      <c r="AX292" s="13" t="s">
        <v>77</v>
      </c>
      <c r="AY292" s="211" t="s">
        <v>137</v>
      </c>
    </row>
    <row r="293" spans="1:65" s="2" customFormat="1" ht="16.5" customHeight="1">
      <c r="A293" s="37"/>
      <c r="B293" s="38"/>
      <c r="C293" s="234" t="s">
        <v>463</v>
      </c>
      <c r="D293" s="234" t="s">
        <v>282</v>
      </c>
      <c r="E293" s="235" t="s">
        <v>464</v>
      </c>
      <c r="F293" s="236" t="s">
        <v>465</v>
      </c>
      <c r="G293" s="237" t="s">
        <v>91</v>
      </c>
      <c r="H293" s="238">
        <v>62.109000000000002</v>
      </c>
      <c r="I293" s="239"/>
      <c r="J293" s="240">
        <f>ROUND(I293*H293,2)</f>
        <v>0</v>
      </c>
      <c r="K293" s="236" t="s">
        <v>142</v>
      </c>
      <c r="L293" s="241"/>
      <c r="M293" s="242" t="s">
        <v>19</v>
      </c>
      <c r="N293" s="243" t="s">
        <v>41</v>
      </c>
      <c r="O293" s="67"/>
      <c r="P293" s="191">
        <f>O293*H293</f>
        <v>0</v>
      </c>
      <c r="Q293" s="191">
        <v>0.17599999999999999</v>
      </c>
      <c r="R293" s="191">
        <f>Q293*H293</f>
        <v>10.931184</v>
      </c>
      <c r="S293" s="191">
        <v>0</v>
      </c>
      <c r="T293" s="192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3" t="s">
        <v>192</v>
      </c>
      <c r="AT293" s="193" t="s">
        <v>282</v>
      </c>
      <c r="AU293" s="193" t="s">
        <v>79</v>
      </c>
      <c r="AY293" s="20" t="s">
        <v>137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20" t="s">
        <v>77</v>
      </c>
      <c r="BK293" s="194">
        <f>ROUND(I293*H293,2)</f>
        <v>0</v>
      </c>
      <c r="BL293" s="20" t="s">
        <v>143</v>
      </c>
      <c r="BM293" s="193" t="s">
        <v>466</v>
      </c>
    </row>
    <row r="294" spans="1:65" s="13" customFormat="1" ht="11.25">
      <c r="B294" s="200"/>
      <c r="C294" s="201"/>
      <c r="D294" s="202" t="s">
        <v>147</v>
      </c>
      <c r="E294" s="203" t="s">
        <v>19</v>
      </c>
      <c r="F294" s="204" t="s">
        <v>356</v>
      </c>
      <c r="G294" s="201"/>
      <c r="H294" s="205">
        <v>62.3</v>
      </c>
      <c r="I294" s="206"/>
      <c r="J294" s="201"/>
      <c r="K294" s="201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147</v>
      </c>
      <c r="AU294" s="211" t="s">
        <v>79</v>
      </c>
      <c r="AV294" s="13" t="s">
        <v>79</v>
      </c>
      <c r="AW294" s="13" t="s">
        <v>32</v>
      </c>
      <c r="AX294" s="13" t="s">
        <v>70</v>
      </c>
      <c r="AY294" s="211" t="s">
        <v>137</v>
      </c>
    </row>
    <row r="295" spans="1:65" s="14" customFormat="1" ht="11.25">
      <c r="B295" s="213"/>
      <c r="C295" s="214"/>
      <c r="D295" s="202" t="s">
        <v>147</v>
      </c>
      <c r="E295" s="215" t="s">
        <v>19</v>
      </c>
      <c r="F295" s="216" t="s">
        <v>467</v>
      </c>
      <c r="G295" s="214"/>
      <c r="H295" s="215" t="s">
        <v>19</v>
      </c>
      <c r="I295" s="217"/>
      <c r="J295" s="214"/>
      <c r="K295" s="214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147</v>
      </c>
      <c r="AU295" s="222" t="s">
        <v>79</v>
      </c>
      <c r="AV295" s="14" t="s">
        <v>77</v>
      </c>
      <c r="AW295" s="14" t="s">
        <v>32</v>
      </c>
      <c r="AX295" s="14" t="s">
        <v>70</v>
      </c>
      <c r="AY295" s="222" t="s">
        <v>137</v>
      </c>
    </row>
    <row r="296" spans="1:65" s="13" customFormat="1" ht="11.25">
      <c r="B296" s="200"/>
      <c r="C296" s="201"/>
      <c r="D296" s="202" t="s">
        <v>147</v>
      </c>
      <c r="E296" s="203" t="s">
        <v>19</v>
      </c>
      <c r="F296" s="204" t="s">
        <v>468</v>
      </c>
      <c r="G296" s="201"/>
      <c r="H296" s="205">
        <v>-2</v>
      </c>
      <c r="I296" s="206"/>
      <c r="J296" s="201"/>
      <c r="K296" s="201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147</v>
      </c>
      <c r="AU296" s="211" t="s">
        <v>79</v>
      </c>
      <c r="AV296" s="13" t="s">
        <v>79</v>
      </c>
      <c r="AW296" s="13" t="s">
        <v>32</v>
      </c>
      <c r="AX296" s="13" t="s">
        <v>70</v>
      </c>
      <c r="AY296" s="211" t="s">
        <v>137</v>
      </c>
    </row>
    <row r="297" spans="1:65" s="15" customFormat="1" ht="11.25">
      <c r="B297" s="223"/>
      <c r="C297" s="224"/>
      <c r="D297" s="202" t="s">
        <v>147</v>
      </c>
      <c r="E297" s="225" t="s">
        <v>19</v>
      </c>
      <c r="F297" s="226" t="s">
        <v>159</v>
      </c>
      <c r="G297" s="224"/>
      <c r="H297" s="227">
        <v>60.3</v>
      </c>
      <c r="I297" s="228"/>
      <c r="J297" s="224"/>
      <c r="K297" s="224"/>
      <c r="L297" s="229"/>
      <c r="M297" s="230"/>
      <c r="N297" s="231"/>
      <c r="O297" s="231"/>
      <c r="P297" s="231"/>
      <c r="Q297" s="231"/>
      <c r="R297" s="231"/>
      <c r="S297" s="231"/>
      <c r="T297" s="232"/>
      <c r="AT297" s="233" t="s">
        <v>147</v>
      </c>
      <c r="AU297" s="233" t="s">
        <v>79</v>
      </c>
      <c r="AV297" s="15" t="s">
        <v>143</v>
      </c>
      <c r="AW297" s="15" t="s">
        <v>32</v>
      </c>
      <c r="AX297" s="15" t="s">
        <v>77</v>
      </c>
      <c r="AY297" s="233" t="s">
        <v>137</v>
      </c>
    </row>
    <row r="298" spans="1:65" s="13" customFormat="1" ht="11.25">
      <c r="B298" s="200"/>
      <c r="C298" s="201"/>
      <c r="D298" s="202" t="s">
        <v>147</v>
      </c>
      <c r="E298" s="201"/>
      <c r="F298" s="204" t="s">
        <v>469</v>
      </c>
      <c r="G298" s="201"/>
      <c r="H298" s="205">
        <v>62.109000000000002</v>
      </c>
      <c r="I298" s="206"/>
      <c r="J298" s="201"/>
      <c r="K298" s="201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147</v>
      </c>
      <c r="AU298" s="211" t="s">
        <v>79</v>
      </c>
      <c r="AV298" s="13" t="s">
        <v>79</v>
      </c>
      <c r="AW298" s="13" t="s">
        <v>4</v>
      </c>
      <c r="AX298" s="13" t="s">
        <v>77</v>
      </c>
      <c r="AY298" s="211" t="s">
        <v>137</v>
      </c>
    </row>
    <row r="299" spans="1:65" s="2" customFormat="1" ht="37.9" customHeight="1">
      <c r="A299" s="37"/>
      <c r="B299" s="38"/>
      <c r="C299" s="182" t="s">
        <v>470</v>
      </c>
      <c r="D299" s="182" t="s">
        <v>139</v>
      </c>
      <c r="E299" s="183" t="s">
        <v>471</v>
      </c>
      <c r="F299" s="184" t="s">
        <v>472</v>
      </c>
      <c r="G299" s="185" t="s">
        <v>91</v>
      </c>
      <c r="H299" s="186">
        <v>107.6</v>
      </c>
      <c r="I299" s="187"/>
      <c r="J299" s="188">
        <f>ROUND(I299*H299,2)</f>
        <v>0</v>
      </c>
      <c r="K299" s="184" t="s">
        <v>142</v>
      </c>
      <c r="L299" s="42"/>
      <c r="M299" s="189" t="s">
        <v>19</v>
      </c>
      <c r="N299" s="190" t="s">
        <v>41</v>
      </c>
      <c r="O299" s="67"/>
      <c r="P299" s="191">
        <f>O299*H299</f>
        <v>0</v>
      </c>
      <c r="Q299" s="191">
        <v>9.8000000000000004E-2</v>
      </c>
      <c r="R299" s="191">
        <f>Q299*H299</f>
        <v>10.5448</v>
      </c>
      <c r="S299" s="191">
        <v>0</v>
      </c>
      <c r="T299" s="192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3" t="s">
        <v>143</v>
      </c>
      <c r="AT299" s="193" t="s">
        <v>139</v>
      </c>
      <c r="AU299" s="193" t="s">
        <v>79</v>
      </c>
      <c r="AY299" s="20" t="s">
        <v>137</v>
      </c>
      <c r="BE299" s="194">
        <f>IF(N299="základní",J299,0)</f>
        <v>0</v>
      </c>
      <c r="BF299" s="194">
        <f>IF(N299="snížená",J299,0)</f>
        <v>0</v>
      </c>
      <c r="BG299" s="194">
        <f>IF(N299="zákl. přenesená",J299,0)</f>
        <v>0</v>
      </c>
      <c r="BH299" s="194">
        <f>IF(N299="sníž. přenesená",J299,0)</f>
        <v>0</v>
      </c>
      <c r="BI299" s="194">
        <f>IF(N299="nulová",J299,0)</f>
        <v>0</v>
      </c>
      <c r="BJ299" s="20" t="s">
        <v>77</v>
      </c>
      <c r="BK299" s="194">
        <f>ROUND(I299*H299,2)</f>
        <v>0</v>
      </c>
      <c r="BL299" s="20" t="s">
        <v>143</v>
      </c>
      <c r="BM299" s="193" t="s">
        <v>473</v>
      </c>
    </row>
    <row r="300" spans="1:65" s="2" customFormat="1" ht="11.25">
      <c r="A300" s="37"/>
      <c r="B300" s="38"/>
      <c r="C300" s="39"/>
      <c r="D300" s="195" t="s">
        <v>145</v>
      </c>
      <c r="E300" s="39"/>
      <c r="F300" s="196" t="s">
        <v>474</v>
      </c>
      <c r="G300" s="39"/>
      <c r="H300" s="39"/>
      <c r="I300" s="197"/>
      <c r="J300" s="39"/>
      <c r="K300" s="39"/>
      <c r="L300" s="42"/>
      <c r="M300" s="198"/>
      <c r="N300" s="199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145</v>
      </c>
      <c r="AU300" s="20" t="s">
        <v>79</v>
      </c>
    </row>
    <row r="301" spans="1:65" s="13" customFormat="1" ht="11.25">
      <c r="B301" s="200"/>
      <c r="C301" s="201"/>
      <c r="D301" s="202" t="s">
        <v>147</v>
      </c>
      <c r="E301" s="203" t="s">
        <v>19</v>
      </c>
      <c r="F301" s="204" t="s">
        <v>362</v>
      </c>
      <c r="G301" s="201"/>
      <c r="H301" s="205">
        <v>111.6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147</v>
      </c>
      <c r="AU301" s="211" t="s">
        <v>79</v>
      </c>
      <c r="AV301" s="13" t="s">
        <v>79</v>
      </c>
      <c r="AW301" s="13" t="s">
        <v>32</v>
      </c>
      <c r="AX301" s="13" t="s">
        <v>70</v>
      </c>
      <c r="AY301" s="211" t="s">
        <v>137</v>
      </c>
    </row>
    <row r="302" spans="1:65" s="14" customFormat="1" ht="11.25">
      <c r="B302" s="213"/>
      <c r="C302" s="214"/>
      <c r="D302" s="202" t="s">
        <v>147</v>
      </c>
      <c r="E302" s="215" t="s">
        <v>19</v>
      </c>
      <c r="F302" s="216" t="s">
        <v>467</v>
      </c>
      <c r="G302" s="214"/>
      <c r="H302" s="215" t="s">
        <v>19</v>
      </c>
      <c r="I302" s="217"/>
      <c r="J302" s="214"/>
      <c r="K302" s="214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147</v>
      </c>
      <c r="AU302" s="222" t="s">
        <v>79</v>
      </c>
      <c r="AV302" s="14" t="s">
        <v>77</v>
      </c>
      <c r="AW302" s="14" t="s">
        <v>32</v>
      </c>
      <c r="AX302" s="14" t="s">
        <v>70</v>
      </c>
      <c r="AY302" s="222" t="s">
        <v>137</v>
      </c>
    </row>
    <row r="303" spans="1:65" s="13" customFormat="1" ht="11.25">
      <c r="B303" s="200"/>
      <c r="C303" s="201"/>
      <c r="D303" s="202" t="s">
        <v>147</v>
      </c>
      <c r="E303" s="203" t="s">
        <v>19</v>
      </c>
      <c r="F303" s="204" t="s">
        <v>475</v>
      </c>
      <c r="G303" s="201"/>
      <c r="H303" s="205">
        <v>-4</v>
      </c>
      <c r="I303" s="206"/>
      <c r="J303" s="201"/>
      <c r="K303" s="201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147</v>
      </c>
      <c r="AU303" s="211" t="s">
        <v>79</v>
      </c>
      <c r="AV303" s="13" t="s">
        <v>79</v>
      </c>
      <c r="AW303" s="13" t="s">
        <v>32</v>
      </c>
      <c r="AX303" s="13" t="s">
        <v>70</v>
      </c>
      <c r="AY303" s="211" t="s">
        <v>137</v>
      </c>
    </row>
    <row r="304" spans="1:65" s="15" customFormat="1" ht="11.25">
      <c r="B304" s="223"/>
      <c r="C304" s="224"/>
      <c r="D304" s="202" t="s">
        <v>147</v>
      </c>
      <c r="E304" s="225" t="s">
        <v>19</v>
      </c>
      <c r="F304" s="226" t="s">
        <v>159</v>
      </c>
      <c r="G304" s="224"/>
      <c r="H304" s="227">
        <v>107.6</v>
      </c>
      <c r="I304" s="228"/>
      <c r="J304" s="224"/>
      <c r="K304" s="224"/>
      <c r="L304" s="229"/>
      <c r="M304" s="230"/>
      <c r="N304" s="231"/>
      <c r="O304" s="231"/>
      <c r="P304" s="231"/>
      <c r="Q304" s="231"/>
      <c r="R304" s="231"/>
      <c r="S304" s="231"/>
      <c r="T304" s="232"/>
      <c r="AT304" s="233" t="s">
        <v>147</v>
      </c>
      <c r="AU304" s="233" t="s">
        <v>79</v>
      </c>
      <c r="AV304" s="15" t="s">
        <v>143</v>
      </c>
      <c r="AW304" s="15" t="s">
        <v>32</v>
      </c>
      <c r="AX304" s="15" t="s">
        <v>77</v>
      </c>
      <c r="AY304" s="233" t="s">
        <v>137</v>
      </c>
    </row>
    <row r="305" spans="1:65" s="2" customFormat="1" ht="16.5" customHeight="1">
      <c r="A305" s="37"/>
      <c r="B305" s="38"/>
      <c r="C305" s="234" t="s">
        <v>476</v>
      </c>
      <c r="D305" s="234" t="s">
        <v>282</v>
      </c>
      <c r="E305" s="235" t="s">
        <v>477</v>
      </c>
      <c r="F305" s="236" t="s">
        <v>478</v>
      </c>
      <c r="G305" s="237" t="s">
        <v>91</v>
      </c>
      <c r="H305" s="238">
        <v>109.752</v>
      </c>
      <c r="I305" s="239"/>
      <c r="J305" s="240">
        <f>ROUND(I305*H305,2)</f>
        <v>0</v>
      </c>
      <c r="K305" s="236" t="s">
        <v>142</v>
      </c>
      <c r="L305" s="241"/>
      <c r="M305" s="242" t="s">
        <v>19</v>
      </c>
      <c r="N305" s="243" t="s">
        <v>41</v>
      </c>
      <c r="O305" s="67"/>
      <c r="P305" s="191">
        <f>O305*H305</f>
        <v>0</v>
      </c>
      <c r="Q305" s="191">
        <v>0.17</v>
      </c>
      <c r="R305" s="191">
        <f>Q305*H305</f>
        <v>18.65784</v>
      </c>
      <c r="S305" s="191">
        <v>0</v>
      </c>
      <c r="T305" s="192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3" t="s">
        <v>192</v>
      </c>
      <c r="AT305" s="193" t="s">
        <v>282</v>
      </c>
      <c r="AU305" s="193" t="s">
        <v>79</v>
      </c>
      <c r="AY305" s="20" t="s">
        <v>137</v>
      </c>
      <c r="BE305" s="194">
        <f>IF(N305="základní",J305,0)</f>
        <v>0</v>
      </c>
      <c r="BF305" s="194">
        <f>IF(N305="snížená",J305,0)</f>
        <v>0</v>
      </c>
      <c r="BG305" s="194">
        <f>IF(N305="zákl. přenesená",J305,0)</f>
        <v>0</v>
      </c>
      <c r="BH305" s="194">
        <f>IF(N305="sníž. přenesená",J305,0)</f>
        <v>0</v>
      </c>
      <c r="BI305" s="194">
        <f>IF(N305="nulová",J305,0)</f>
        <v>0</v>
      </c>
      <c r="BJ305" s="20" t="s">
        <v>77</v>
      </c>
      <c r="BK305" s="194">
        <f>ROUND(I305*H305,2)</f>
        <v>0</v>
      </c>
      <c r="BL305" s="20" t="s">
        <v>143</v>
      </c>
      <c r="BM305" s="193" t="s">
        <v>479</v>
      </c>
    </row>
    <row r="306" spans="1:65" s="13" customFormat="1" ht="11.25">
      <c r="B306" s="200"/>
      <c r="C306" s="201"/>
      <c r="D306" s="202" t="s">
        <v>147</v>
      </c>
      <c r="E306" s="201"/>
      <c r="F306" s="204" t="s">
        <v>480</v>
      </c>
      <c r="G306" s="201"/>
      <c r="H306" s="205">
        <v>109.752</v>
      </c>
      <c r="I306" s="206"/>
      <c r="J306" s="201"/>
      <c r="K306" s="201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147</v>
      </c>
      <c r="AU306" s="211" t="s">
        <v>79</v>
      </c>
      <c r="AV306" s="13" t="s">
        <v>79</v>
      </c>
      <c r="AW306" s="13" t="s">
        <v>4</v>
      </c>
      <c r="AX306" s="13" t="s">
        <v>77</v>
      </c>
      <c r="AY306" s="211" t="s">
        <v>137</v>
      </c>
    </row>
    <row r="307" spans="1:65" s="2" customFormat="1" ht="16.5" customHeight="1">
      <c r="A307" s="37"/>
      <c r="B307" s="38"/>
      <c r="C307" s="234" t="s">
        <v>481</v>
      </c>
      <c r="D307" s="234" t="s">
        <v>282</v>
      </c>
      <c r="E307" s="235" t="s">
        <v>482</v>
      </c>
      <c r="F307" s="236" t="s">
        <v>483</v>
      </c>
      <c r="G307" s="237" t="s">
        <v>269</v>
      </c>
      <c r="H307" s="238">
        <v>5.9450000000000003</v>
      </c>
      <c r="I307" s="239"/>
      <c r="J307" s="240">
        <f>ROUND(I307*H307,2)</f>
        <v>0</v>
      </c>
      <c r="K307" s="236" t="s">
        <v>142</v>
      </c>
      <c r="L307" s="241"/>
      <c r="M307" s="242" t="s">
        <v>19</v>
      </c>
      <c r="N307" s="243" t="s">
        <v>41</v>
      </c>
      <c r="O307" s="67"/>
      <c r="P307" s="191">
        <f>O307*H307</f>
        <v>0</v>
      </c>
      <c r="Q307" s="191">
        <v>1</v>
      </c>
      <c r="R307" s="191">
        <f>Q307*H307</f>
        <v>5.9450000000000003</v>
      </c>
      <c r="S307" s="191">
        <v>0</v>
      </c>
      <c r="T307" s="192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3" t="s">
        <v>192</v>
      </c>
      <c r="AT307" s="193" t="s">
        <v>282</v>
      </c>
      <c r="AU307" s="193" t="s">
        <v>79</v>
      </c>
      <c r="AY307" s="20" t="s">
        <v>137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20" t="s">
        <v>77</v>
      </c>
      <c r="BK307" s="194">
        <f>ROUND(I307*H307,2)</f>
        <v>0</v>
      </c>
      <c r="BL307" s="20" t="s">
        <v>143</v>
      </c>
      <c r="BM307" s="193" t="s">
        <v>484</v>
      </c>
    </row>
    <row r="308" spans="1:65" s="13" customFormat="1" ht="11.25">
      <c r="B308" s="200"/>
      <c r="C308" s="201"/>
      <c r="D308" s="202" t="s">
        <v>147</v>
      </c>
      <c r="E308" s="203" t="s">
        <v>19</v>
      </c>
      <c r="F308" s="204" t="s">
        <v>485</v>
      </c>
      <c r="G308" s="201"/>
      <c r="H308" s="205">
        <v>3.3029999999999999</v>
      </c>
      <c r="I308" s="206"/>
      <c r="J308" s="201"/>
      <c r="K308" s="201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147</v>
      </c>
      <c r="AU308" s="211" t="s">
        <v>79</v>
      </c>
      <c r="AV308" s="13" t="s">
        <v>79</v>
      </c>
      <c r="AW308" s="13" t="s">
        <v>32</v>
      </c>
      <c r="AX308" s="13" t="s">
        <v>77</v>
      </c>
      <c r="AY308" s="211" t="s">
        <v>137</v>
      </c>
    </row>
    <row r="309" spans="1:65" s="13" customFormat="1" ht="11.25">
      <c r="B309" s="200"/>
      <c r="C309" s="201"/>
      <c r="D309" s="202" t="s">
        <v>147</v>
      </c>
      <c r="E309" s="201"/>
      <c r="F309" s="204" t="s">
        <v>486</v>
      </c>
      <c r="G309" s="201"/>
      <c r="H309" s="205">
        <v>5.9450000000000003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147</v>
      </c>
      <c r="AU309" s="211" t="s">
        <v>79</v>
      </c>
      <c r="AV309" s="13" t="s">
        <v>79</v>
      </c>
      <c r="AW309" s="13" t="s">
        <v>4</v>
      </c>
      <c r="AX309" s="13" t="s">
        <v>77</v>
      </c>
      <c r="AY309" s="211" t="s">
        <v>137</v>
      </c>
    </row>
    <row r="310" spans="1:65" s="12" customFormat="1" ht="22.9" customHeight="1">
      <c r="B310" s="166"/>
      <c r="C310" s="167"/>
      <c r="D310" s="168" t="s">
        <v>69</v>
      </c>
      <c r="E310" s="180" t="s">
        <v>192</v>
      </c>
      <c r="F310" s="180" t="s">
        <v>487</v>
      </c>
      <c r="G310" s="167"/>
      <c r="H310" s="167"/>
      <c r="I310" s="170"/>
      <c r="J310" s="181">
        <f>BK310</f>
        <v>0</v>
      </c>
      <c r="K310" s="167"/>
      <c r="L310" s="172"/>
      <c r="M310" s="173"/>
      <c r="N310" s="174"/>
      <c r="O310" s="174"/>
      <c r="P310" s="175">
        <f>SUM(P311:P358)</f>
        <v>0</v>
      </c>
      <c r="Q310" s="174"/>
      <c r="R310" s="175">
        <f>SUM(R311:R358)</f>
        <v>3.1208640800000009</v>
      </c>
      <c r="S310" s="174"/>
      <c r="T310" s="176">
        <f>SUM(T311:T358)</f>
        <v>1.55776</v>
      </c>
      <c r="AR310" s="177" t="s">
        <v>77</v>
      </c>
      <c r="AT310" s="178" t="s">
        <v>69</v>
      </c>
      <c r="AU310" s="178" t="s">
        <v>77</v>
      </c>
      <c r="AY310" s="177" t="s">
        <v>137</v>
      </c>
      <c r="BK310" s="179">
        <f>SUM(BK311:BK358)</f>
        <v>0</v>
      </c>
    </row>
    <row r="311" spans="1:65" s="2" customFormat="1" ht="16.5" customHeight="1">
      <c r="A311" s="37"/>
      <c r="B311" s="38"/>
      <c r="C311" s="182" t="s">
        <v>488</v>
      </c>
      <c r="D311" s="182" t="s">
        <v>139</v>
      </c>
      <c r="E311" s="183" t="s">
        <v>489</v>
      </c>
      <c r="F311" s="184" t="s">
        <v>490</v>
      </c>
      <c r="G311" s="185" t="s">
        <v>188</v>
      </c>
      <c r="H311" s="186">
        <v>14.6</v>
      </c>
      <c r="I311" s="187"/>
      <c r="J311" s="188">
        <f>ROUND(I311*H311,2)</f>
        <v>0</v>
      </c>
      <c r="K311" s="184" t="s">
        <v>142</v>
      </c>
      <c r="L311" s="42"/>
      <c r="M311" s="189" t="s">
        <v>19</v>
      </c>
      <c r="N311" s="190" t="s">
        <v>41</v>
      </c>
      <c r="O311" s="67"/>
      <c r="P311" s="191">
        <f>O311*H311</f>
        <v>0</v>
      </c>
      <c r="Q311" s="191">
        <v>1.0000000000000001E-5</v>
      </c>
      <c r="R311" s="191">
        <f>Q311*H311</f>
        <v>1.46E-4</v>
      </c>
      <c r="S311" s="191">
        <v>0</v>
      </c>
      <c r="T311" s="192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3" t="s">
        <v>143</v>
      </c>
      <c r="AT311" s="193" t="s">
        <v>139</v>
      </c>
      <c r="AU311" s="193" t="s">
        <v>79</v>
      </c>
      <c r="AY311" s="20" t="s">
        <v>137</v>
      </c>
      <c r="BE311" s="194">
        <f>IF(N311="základní",J311,0)</f>
        <v>0</v>
      </c>
      <c r="BF311" s="194">
        <f>IF(N311="snížená",J311,0)</f>
        <v>0</v>
      </c>
      <c r="BG311" s="194">
        <f>IF(N311="zákl. přenesená",J311,0)</f>
        <v>0</v>
      </c>
      <c r="BH311" s="194">
        <f>IF(N311="sníž. přenesená",J311,0)</f>
        <v>0</v>
      </c>
      <c r="BI311" s="194">
        <f>IF(N311="nulová",J311,0)</f>
        <v>0</v>
      </c>
      <c r="BJ311" s="20" t="s">
        <v>77</v>
      </c>
      <c r="BK311" s="194">
        <f>ROUND(I311*H311,2)</f>
        <v>0</v>
      </c>
      <c r="BL311" s="20" t="s">
        <v>143</v>
      </c>
      <c r="BM311" s="193" t="s">
        <v>491</v>
      </c>
    </row>
    <row r="312" spans="1:65" s="2" customFormat="1" ht="11.25">
      <c r="A312" s="37"/>
      <c r="B312" s="38"/>
      <c r="C312" s="39"/>
      <c r="D312" s="195" t="s">
        <v>145</v>
      </c>
      <c r="E312" s="39"/>
      <c r="F312" s="196" t="s">
        <v>492</v>
      </c>
      <c r="G312" s="39"/>
      <c r="H312" s="39"/>
      <c r="I312" s="197"/>
      <c r="J312" s="39"/>
      <c r="K312" s="39"/>
      <c r="L312" s="42"/>
      <c r="M312" s="198"/>
      <c r="N312" s="199"/>
      <c r="O312" s="67"/>
      <c r="P312" s="67"/>
      <c r="Q312" s="67"/>
      <c r="R312" s="67"/>
      <c r="S312" s="67"/>
      <c r="T312" s="68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20" t="s">
        <v>145</v>
      </c>
      <c r="AU312" s="20" t="s">
        <v>79</v>
      </c>
    </row>
    <row r="313" spans="1:65" s="13" customFormat="1" ht="11.25">
      <c r="B313" s="200"/>
      <c r="C313" s="201"/>
      <c r="D313" s="202" t="s">
        <v>147</v>
      </c>
      <c r="E313" s="203" t="s">
        <v>19</v>
      </c>
      <c r="F313" s="204" t="s">
        <v>493</v>
      </c>
      <c r="G313" s="201"/>
      <c r="H313" s="205">
        <v>9.1</v>
      </c>
      <c r="I313" s="206"/>
      <c r="J313" s="201"/>
      <c r="K313" s="201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147</v>
      </c>
      <c r="AU313" s="211" t="s">
        <v>79</v>
      </c>
      <c r="AV313" s="13" t="s">
        <v>79</v>
      </c>
      <c r="AW313" s="13" t="s">
        <v>32</v>
      </c>
      <c r="AX313" s="13" t="s">
        <v>70</v>
      </c>
      <c r="AY313" s="211" t="s">
        <v>137</v>
      </c>
    </row>
    <row r="314" spans="1:65" s="13" customFormat="1" ht="11.25">
      <c r="B314" s="200"/>
      <c r="C314" s="201"/>
      <c r="D314" s="202" t="s">
        <v>147</v>
      </c>
      <c r="E314" s="203" t="s">
        <v>19</v>
      </c>
      <c r="F314" s="204" t="s">
        <v>494</v>
      </c>
      <c r="G314" s="201"/>
      <c r="H314" s="205">
        <v>5.5</v>
      </c>
      <c r="I314" s="206"/>
      <c r="J314" s="201"/>
      <c r="K314" s="201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147</v>
      </c>
      <c r="AU314" s="211" t="s">
        <v>79</v>
      </c>
      <c r="AV314" s="13" t="s">
        <v>79</v>
      </c>
      <c r="AW314" s="13" t="s">
        <v>32</v>
      </c>
      <c r="AX314" s="13" t="s">
        <v>70</v>
      </c>
      <c r="AY314" s="211" t="s">
        <v>137</v>
      </c>
    </row>
    <row r="315" spans="1:65" s="15" customFormat="1" ht="11.25">
      <c r="B315" s="223"/>
      <c r="C315" s="224"/>
      <c r="D315" s="202" t="s">
        <v>147</v>
      </c>
      <c r="E315" s="225" t="s">
        <v>19</v>
      </c>
      <c r="F315" s="226" t="s">
        <v>159</v>
      </c>
      <c r="G315" s="224"/>
      <c r="H315" s="227">
        <v>14.6</v>
      </c>
      <c r="I315" s="228"/>
      <c r="J315" s="224"/>
      <c r="K315" s="224"/>
      <c r="L315" s="229"/>
      <c r="M315" s="230"/>
      <c r="N315" s="231"/>
      <c r="O315" s="231"/>
      <c r="P315" s="231"/>
      <c r="Q315" s="231"/>
      <c r="R315" s="231"/>
      <c r="S315" s="231"/>
      <c r="T315" s="232"/>
      <c r="AT315" s="233" t="s">
        <v>147</v>
      </c>
      <c r="AU315" s="233" t="s">
        <v>79</v>
      </c>
      <c r="AV315" s="15" t="s">
        <v>143</v>
      </c>
      <c r="AW315" s="15" t="s">
        <v>32</v>
      </c>
      <c r="AX315" s="15" t="s">
        <v>77</v>
      </c>
      <c r="AY315" s="233" t="s">
        <v>137</v>
      </c>
    </row>
    <row r="316" spans="1:65" s="2" customFormat="1" ht="16.5" customHeight="1">
      <c r="A316" s="37"/>
      <c r="B316" s="38"/>
      <c r="C316" s="234" t="s">
        <v>495</v>
      </c>
      <c r="D316" s="234" t="s">
        <v>282</v>
      </c>
      <c r="E316" s="235" t="s">
        <v>496</v>
      </c>
      <c r="F316" s="236" t="s">
        <v>497</v>
      </c>
      <c r="G316" s="237" t="s">
        <v>188</v>
      </c>
      <c r="H316" s="238">
        <v>15.038</v>
      </c>
      <c r="I316" s="239"/>
      <c r="J316" s="240">
        <f>ROUND(I316*H316,2)</f>
        <v>0</v>
      </c>
      <c r="K316" s="236" t="s">
        <v>142</v>
      </c>
      <c r="L316" s="241"/>
      <c r="M316" s="242" t="s">
        <v>19</v>
      </c>
      <c r="N316" s="243" t="s">
        <v>41</v>
      </c>
      <c r="O316" s="67"/>
      <c r="P316" s="191">
        <f>O316*H316</f>
        <v>0</v>
      </c>
      <c r="Q316" s="191">
        <v>2.4099999999999998E-3</v>
      </c>
      <c r="R316" s="191">
        <f>Q316*H316</f>
        <v>3.6241579999999995E-2</v>
      </c>
      <c r="S316" s="191">
        <v>0</v>
      </c>
      <c r="T316" s="192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3" t="s">
        <v>192</v>
      </c>
      <c r="AT316" s="193" t="s">
        <v>282</v>
      </c>
      <c r="AU316" s="193" t="s">
        <v>79</v>
      </c>
      <c r="AY316" s="20" t="s">
        <v>137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20" t="s">
        <v>77</v>
      </c>
      <c r="BK316" s="194">
        <f>ROUND(I316*H316,2)</f>
        <v>0</v>
      </c>
      <c r="BL316" s="20" t="s">
        <v>143</v>
      </c>
      <c r="BM316" s="193" t="s">
        <v>498</v>
      </c>
    </row>
    <row r="317" spans="1:65" s="13" customFormat="1" ht="11.25">
      <c r="B317" s="200"/>
      <c r="C317" s="201"/>
      <c r="D317" s="202" t="s">
        <v>147</v>
      </c>
      <c r="E317" s="201"/>
      <c r="F317" s="204" t="s">
        <v>499</v>
      </c>
      <c r="G317" s="201"/>
      <c r="H317" s="205">
        <v>15.038</v>
      </c>
      <c r="I317" s="206"/>
      <c r="J317" s="201"/>
      <c r="K317" s="201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147</v>
      </c>
      <c r="AU317" s="211" t="s">
        <v>79</v>
      </c>
      <c r="AV317" s="13" t="s">
        <v>79</v>
      </c>
      <c r="AW317" s="13" t="s">
        <v>4</v>
      </c>
      <c r="AX317" s="13" t="s">
        <v>77</v>
      </c>
      <c r="AY317" s="211" t="s">
        <v>137</v>
      </c>
    </row>
    <row r="318" spans="1:65" s="2" customFormat="1" ht="16.5" customHeight="1">
      <c r="A318" s="37"/>
      <c r="B318" s="38"/>
      <c r="C318" s="182" t="s">
        <v>500</v>
      </c>
      <c r="D318" s="182" t="s">
        <v>139</v>
      </c>
      <c r="E318" s="183" t="s">
        <v>501</v>
      </c>
      <c r="F318" s="184" t="s">
        <v>502</v>
      </c>
      <c r="G318" s="185" t="s">
        <v>341</v>
      </c>
      <c r="H318" s="186">
        <v>2</v>
      </c>
      <c r="I318" s="187"/>
      <c r="J318" s="188">
        <f>ROUND(I318*H318,2)</f>
        <v>0</v>
      </c>
      <c r="K318" s="184" t="s">
        <v>19</v>
      </c>
      <c r="L318" s="42"/>
      <c r="M318" s="189" t="s">
        <v>19</v>
      </c>
      <c r="N318" s="190" t="s">
        <v>41</v>
      </c>
      <c r="O318" s="67"/>
      <c r="P318" s="191">
        <f>O318*H318</f>
        <v>0</v>
      </c>
      <c r="Q318" s="191">
        <v>1.4825E-4</v>
      </c>
      <c r="R318" s="191">
        <f>Q318*H318</f>
        <v>2.965E-4</v>
      </c>
      <c r="S318" s="191">
        <v>0</v>
      </c>
      <c r="T318" s="192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3" t="s">
        <v>143</v>
      </c>
      <c r="AT318" s="193" t="s">
        <v>139</v>
      </c>
      <c r="AU318" s="193" t="s">
        <v>79</v>
      </c>
      <c r="AY318" s="20" t="s">
        <v>137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20" t="s">
        <v>77</v>
      </c>
      <c r="BK318" s="194">
        <f>ROUND(I318*H318,2)</f>
        <v>0</v>
      </c>
      <c r="BL318" s="20" t="s">
        <v>143</v>
      </c>
      <c r="BM318" s="193" t="s">
        <v>503</v>
      </c>
    </row>
    <row r="319" spans="1:65" s="2" customFormat="1" ht="16.5" customHeight="1">
      <c r="A319" s="37"/>
      <c r="B319" s="38"/>
      <c r="C319" s="234" t="s">
        <v>504</v>
      </c>
      <c r="D319" s="234" t="s">
        <v>282</v>
      </c>
      <c r="E319" s="235" t="s">
        <v>505</v>
      </c>
      <c r="F319" s="236" t="s">
        <v>506</v>
      </c>
      <c r="G319" s="237" t="s">
        <v>341</v>
      </c>
      <c r="H319" s="238">
        <v>2</v>
      </c>
      <c r="I319" s="239"/>
      <c r="J319" s="240">
        <f>ROUND(I319*H319,2)</f>
        <v>0</v>
      </c>
      <c r="K319" s="236" t="s">
        <v>19</v>
      </c>
      <c r="L319" s="241"/>
      <c r="M319" s="242" t="s">
        <v>19</v>
      </c>
      <c r="N319" s="243" t="s">
        <v>41</v>
      </c>
      <c r="O319" s="67"/>
      <c r="P319" s="191">
        <f>O319*H319</f>
        <v>0</v>
      </c>
      <c r="Q319" s="191">
        <v>1.5399999999999999E-3</v>
      </c>
      <c r="R319" s="191">
        <f>Q319*H319</f>
        <v>3.0799999999999998E-3</v>
      </c>
      <c r="S319" s="191">
        <v>0</v>
      </c>
      <c r="T319" s="192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3" t="s">
        <v>192</v>
      </c>
      <c r="AT319" s="193" t="s">
        <v>282</v>
      </c>
      <c r="AU319" s="193" t="s">
        <v>79</v>
      </c>
      <c r="AY319" s="20" t="s">
        <v>137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20" t="s">
        <v>77</v>
      </c>
      <c r="BK319" s="194">
        <f>ROUND(I319*H319,2)</f>
        <v>0</v>
      </c>
      <c r="BL319" s="20" t="s">
        <v>143</v>
      </c>
      <c r="BM319" s="193" t="s">
        <v>507</v>
      </c>
    </row>
    <row r="320" spans="1:65" s="2" customFormat="1" ht="24.2" customHeight="1">
      <c r="A320" s="37"/>
      <c r="B320" s="38"/>
      <c r="C320" s="182" t="s">
        <v>508</v>
      </c>
      <c r="D320" s="182" t="s">
        <v>139</v>
      </c>
      <c r="E320" s="183" t="s">
        <v>509</v>
      </c>
      <c r="F320" s="184" t="s">
        <v>510</v>
      </c>
      <c r="G320" s="185" t="s">
        <v>341</v>
      </c>
      <c r="H320" s="186">
        <v>2</v>
      </c>
      <c r="I320" s="187"/>
      <c r="J320" s="188">
        <f>ROUND(I320*H320,2)</f>
        <v>0</v>
      </c>
      <c r="K320" s="184" t="s">
        <v>142</v>
      </c>
      <c r="L320" s="42"/>
      <c r="M320" s="189" t="s">
        <v>19</v>
      </c>
      <c r="N320" s="190" t="s">
        <v>41</v>
      </c>
      <c r="O320" s="67"/>
      <c r="P320" s="191">
        <f>O320*H320</f>
        <v>0</v>
      </c>
      <c r="Q320" s="191">
        <v>0</v>
      </c>
      <c r="R320" s="191">
        <f>Q320*H320</f>
        <v>0</v>
      </c>
      <c r="S320" s="191">
        <v>0</v>
      </c>
      <c r="T320" s="192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3" t="s">
        <v>143</v>
      </c>
      <c r="AT320" s="193" t="s">
        <v>139</v>
      </c>
      <c r="AU320" s="193" t="s">
        <v>79</v>
      </c>
      <c r="AY320" s="20" t="s">
        <v>137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20" t="s">
        <v>77</v>
      </c>
      <c r="BK320" s="194">
        <f>ROUND(I320*H320,2)</f>
        <v>0</v>
      </c>
      <c r="BL320" s="20" t="s">
        <v>143</v>
      </c>
      <c r="BM320" s="193" t="s">
        <v>511</v>
      </c>
    </row>
    <row r="321" spans="1:65" s="2" customFormat="1" ht="11.25">
      <c r="A321" s="37"/>
      <c r="B321" s="38"/>
      <c r="C321" s="39"/>
      <c r="D321" s="195" t="s">
        <v>145</v>
      </c>
      <c r="E321" s="39"/>
      <c r="F321" s="196" t="s">
        <v>512</v>
      </c>
      <c r="G321" s="39"/>
      <c r="H321" s="39"/>
      <c r="I321" s="197"/>
      <c r="J321" s="39"/>
      <c r="K321" s="39"/>
      <c r="L321" s="42"/>
      <c r="M321" s="198"/>
      <c r="N321" s="199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145</v>
      </c>
      <c r="AU321" s="20" t="s">
        <v>79</v>
      </c>
    </row>
    <row r="322" spans="1:65" s="2" customFormat="1" ht="16.5" customHeight="1">
      <c r="A322" s="37"/>
      <c r="B322" s="38"/>
      <c r="C322" s="234" t="s">
        <v>513</v>
      </c>
      <c r="D322" s="234" t="s">
        <v>282</v>
      </c>
      <c r="E322" s="235" t="s">
        <v>514</v>
      </c>
      <c r="F322" s="236" t="s">
        <v>515</v>
      </c>
      <c r="G322" s="237" t="s">
        <v>341</v>
      </c>
      <c r="H322" s="238">
        <v>2</v>
      </c>
      <c r="I322" s="239"/>
      <c r="J322" s="240">
        <f>ROUND(I322*H322,2)</f>
        <v>0</v>
      </c>
      <c r="K322" s="236" t="s">
        <v>142</v>
      </c>
      <c r="L322" s="241"/>
      <c r="M322" s="242" t="s">
        <v>19</v>
      </c>
      <c r="N322" s="243" t="s">
        <v>41</v>
      </c>
      <c r="O322" s="67"/>
      <c r="P322" s="191">
        <f>O322*H322</f>
        <v>0</v>
      </c>
      <c r="Q322" s="191">
        <v>5.9999999999999995E-4</v>
      </c>
      <c r="R322" s="191">
        <f>Q322*H322</f>
        <v>1.1999999999999999E-3</v>
      </c>
      <c r="S322" s="191">
        <v>0</v>
      </c>
      <c r="T322" s="192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3" t="s">
        <v>192</v>
      </c>
      <c r="AT322" s="193" t="s">
        <v>282</v>
      </c>
      <c r="AU322" s="193" t="s">
        <v>79</v>
      </c>
      <c r="AY322" s="20" t="s">
        <v>137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20" t="s">
        <v>77</v>
      </c>
      <c r="BK322" s="194">
        <f>ROUND(I322*H322,2)</f>
        <v>0</v>
      </c>
      <c r="BL322" s="20" t="s">
        <v>143</v>
      </c>
      <c r="BM322" s="193" t="s">
        <v>516</v>
      </c>
    </row>
    <row r="323" spans="1:65" s="2" customFormat="1" ht="21.75" customHeight="1">
      <c r="A323" s="37"/>
      <c r="B323" s="38"/>
      <c r="C323" s="182" t="s">
        <v>517</v>
      </c>
      <c r="D323" s="182" t="s">
        <v>139</v>
      </c>
      <c r="E323" s="183" t="s">
        <v>518</v>
      </c>
      <c r="F323" s="184" t="s">
        <v>519</v>
      </c>
      <c r="G323" s="185" t="s">
        <v>202</v>
      </c>
      <c r="H323" s="186">
        <v>0.60299999999999998</v>
      </c>
      <c r="I323" s="187"/>
      <c r="J323" s="188">
        <f>ROUND(I323*H323,2)</f>
        <v>0</v>
      </c>
      <c r="K323" s="184" t="s">
        <v>142</v>
      </c>
      <c r="L323" s="42"/>
      <c r="M323" s="189" t="s">
        <v>19</v>
      </c>
      <c r="N323" s="190" t="s">
        <v>41</v>
      </c>
      <c r="O323" s="67"/>
      <c r="P323" s="191">
        <f>O323*H323</f>
        <v>0</v>
      </c>
      <c r="Q323" s="191">
        <v>0</v>
      </c>
      <c r="R323" s="191">
        <f>Q323*H323</f>
        <v>0</v>
      </c>
      <c r="S323" s="191">
        <v>1.92</v>
      </c>
      <c r="T323" s="192">
        <f>S323*H323</f>
        <v>1.1577599999999999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3" t="s">
        <v>143</v>
      </c>
      <c r="AT323" s="193" t="s">
        <v>139</v>
      </c>
      <c r="AU323" s="193" t="s">
        <v>79</v>
      </c>
      <c r="AY323" s="20" t="s">
        <v>137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20" t="s">
        <v>77</v>
      </c>
      <c r="BK323" s="194">
        <f>ROUND(I323*H323,2)</f>
        <v>0</v>
      </c>
      <c r="BL323" s="20" t="s">
        <v>143</v>
      </c>
      <c r="BM323" s="193" t="s">
        <v>520</v>
      </c>
    </row>
    <row r="324" spans="1:65" s="2" customFormat="1" ht="11.25">
      <c r="A324" s="37"/>
      <c r="B324" s="38"/>
      <c r="C324" s="39"/>
      <c r="D324" s="195" t="s">
        <v>145</v>
      </c>
      <c r="E324" s="39"/>
      <c r="F324" s="196" t="s">
        <v>521</v>
      </c>
      <c r="G324" s="39"/>
      <c r="H324" s="39"/>
      <c r="I324" s="197"/>
      <c r="J324" s="39"/>
      <c r="K324" s="39"/>
      <c r="L324" s="42"/>
      <c r="M324" s="198"/>
      <c r="N324" s="199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145</v>
      </c>
      <c r="AU324" s="20" t="s">
        <v>79</v>
      </c>
    </row>
    <row r="325" spans="1:65" s="13" customFormat="1" ht="11.25">
      <c r="B325" s="200"/>
      <c r="C325" s="201"/>
      <c r="D325" s="202" t="s">
        <v>147</v>
      </c>
      <c r="E325" s="203" t="s">
        <v>19</v>
      </c>
      <c r="F325" s="204" t="s">
        <v>522</v>
      </c>
      <c r="G325" s="201"/>
      <c r="H325" s="205">
        <v>0.60299999999999998</v>
      </c>
      <c r="I325" s="206"/>
      <c r="J325" s="201"/>
      <c r="K325" s="201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147</v>
      </c>
      <c r="AU325" s="211" t="s">
        <v>79</v>
      </c>
      <c r="AV325" s="13" t="s">
        <v>79</v>
      </c>
      <c r="AW325" s="13" t="s">
        <v>32</v>
      </c>
      <c r="AX325" s="13" t="s">
        <v>77</v>
      </c>
      <c r="AY325" s="211" t="s">
        <v>137</v>
      </c>
    </row>
    <row r="326" spans="1:65" s="2" customFormat="1" ht="16.5" customHeight="1">
      <c r="A326" s="37"/>
      <c r="B326" s="38"/>
      <c r="C326" s="182" t="s">
        <v>523</v>
      </c>
      <c r="D326" s="182" t="s">
        <v>139</v>
      </c>
      <c r="E326" s="183" t="s">
        <v>524</v>
      </c>
      <c r="F326" s="184" t="s">
        <v>525</v>
      </c>
      <c r="G326" s="185" t="s">
        <v>341</v>
      </c>
      <c r="H326" s="186">
        <v>2</v>
      </c>
      <c r="I326" s="187"/>
      <c r="J326" s="188">
        <f>ROUND(I326*H326,2)</f>
        <v>0</v>
      </c>
      <c r="K326" s="184" t="s">
        <v>142</v>
      </c>
      <c r="L326" s="42"/>
      <c r="M326" s="189" t="s">
        <v>19</v>
      </c>
      <c r="N326" s="190" t="s">
        <v>41</v>
      </c>
      <c r="O326" s="67"/>
      <c r="P326" s="191">
        <f>O326*H326</f>
        <v>0</v>
      </c>
      <c r="Q326" s="191">
        <v>1.248E-2</v>
      </c>
      <c r="R326" s="191">
        <f>Q326*H326</f>
        <v>2.496E-2</v>
      </c>
      <c r="S326" s="191">
        <v>0</v>
      </c>
      <c r="T326" s="192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3" t="s">
        <v>143</v>
      </c>
      <c r="AT326" s="193" t="s">
        <v>139</v>
      </c>
      <c r="AU326" s="193" t="s">
        <v>79</v>
      </c>
      <c r="AY326" s="20" t="s">
        <v>137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20" t="s">
        <v>77</v>
      </c>
      <c r="BK326" s="194">
        <f>ROUND(I326*H326,2)</f>
        <v>0</v>
      </c>
      <c r="BL326" s="20" t="s">
        <v>143</v>
      </c>
      <c r="BM326" s="193" t="s">
        <v>526</v>
      </c>
    </row>
    <row r="327" spans="1:65" s="2" customFormat="1" ht="11.25">
      <c r="A327" s="37"/>
      <c r="B327" s="38"/>
      <c r="C327" s="39"/>
      <c r="D327" s="195" t="s">
        <v>145</v>
      </c>
      <c r="E327" s="39"/>
      <c r="F327" s="196" t="s">
        <v>527</v>
      </c>
      <c r="G327" s="39"/>
      <c r="H327" s="39"/>
      <c r="I327" s="197"/>
      <c r="J327" s="39"/>
      <c r="K327" s="39"/>
      <c r="L327" s="42"/>
      <c r="M327" s="198"/>
      <c r="N327" s="199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145</v>
      </c>
      <c r="AU327" s="20" t="s">
        <v>79</v>
      </c>
    </row>
    <row r="328" spans="1:65" s="13" customFormat="1" ht="11.25">
      <c r="B328" s="200"/>
      <c r="C328" s="201"/>
      <c r="D328" s="202" t="s">
        <v>147</v>
      </c>
      <c r="E328" s="203" t="s">
        <v>19</v>
      </c>
      <c r="F328" s="204" t="s">
        <v>344</v>
      </c>
      <c r="G328" s="201"/>
      <c r="H328" s="205">
        <v>2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147</v>
      </c>
      <c r="AU328" s="211" t="s">
        <v>79</v>
      </c>
      <c r="AV328" s="13" t="s">
        <v>79</v>
      </c>
      <c r="AW328" s="13" t="s">
        <v>32</v>
      </c>
      <c r="AX328" s="13" t="s">
        <v>77</v>
      </c>
      <c r="AY328" s="211" t="s">
        <v>137</v>
      </c>
    </row>
    <row r="329" spans="1:65" s="2" customFormat="1" ht="16.5" customHeight="1">
      <c r="A329" s="37"/>
      <c r="B329" s="38"/>
      <c r="C329" s="234" t="s">
        <v>528</v>
      </c>
      <c r="D329" s="234" t="s">
        <v>282</v>
      </c>
      <c r="E329" s="235" t="s">
        <v>529</v>
      </c>
      <c r="F329" s="236" t="s">
        <v>530</v>
      </c>
      <c r="G329" s="237" t="s">
        <v>341</v>
      </c>
      <c r="H329" s="238">
        <v>2</v>
      </c>
      <c r="I329" s="239"/>
      <c r="J329" s="240">
        <f>ROUND(I329*H329,2)</f>
        <v>0</v>
      </c>
      <c r="K329" s="236" t="s">
        <v>142</v>
      </c>
      <c r="L329" s="241"/>
      <c r="M329" s="242" t="s">
        <v>19</v>
      </c>
      <c r="N329" s="243" t="s">
        <v>41</v>
      </c>
      <c r="O329" s="67"/>
      <c r="P329" s="191">
        <f>O329*H329</f>
        <v>0</v>
      </c>
      <c r="Q329" s="191">
        <v>0.39600000000000002</v>
      </c>
      <c r="R329" s="191">
        <f>Q329*H329</f>
        <v>0.79200000000000004</v>
      </c>
      <c r="S329" s="191">
        <v>0</v>
      </c>
      <c r="T329" s="192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3" t="s">
        <v>192</v>
      </c>
      <c r="AT329" s="193" t="s">
        <v>282</v>
      </c>
      <c r="AU329" s="193" t="s">
        <v>79</v>
      </c>
      <c r="AY329" s="20" t="s">
        <v>137</v>
      </c>
      <c r="BE329" s="194">
        <f>IF(N329="základní",J329,0)</f>
        <v>0</v>
      </c>
      <c r="BF329" s="194">
        <f>IF(N329="snížená",J329,0)</f>
        <v>0</v>
      </c>
      <c r="BG329" s="194">
        <f>IF(N329="zákl. přenesená",J329,0)</f>
        <v>0</v>
      </c>
      <c r="BH329" s="194">
        <f>IF(N329="sníž. přenesená",J329,0)</f>
        <v>0</v>
      </c>
      <c r="BI329" s="194">
        <f>IF(N329="nulová",J329,0)</f>
        <v>0</v>
      </c>
      <c r="BJ329" s="20" t="s">
        <v>77</v>
      </c>
      <c r="BK329" s="194">
        <f>ROUND(I329*H329,2)</f>
        <v>0</v>
      </c>
      <c r="BL329" s="20" t="s">
        <v>143</v>
      </c>
      <c r="BM329" s="193" t="s">
        <v>531</v>
      </c>
    </row>
    <row r="330" spans="1:65" s="2" customFormat="1" ht="16.5" customHeight="1">
      <c r="A330" s="37"/>
      <c r="B330" s="38"/>
      <c r="C330" s="182" t="s">
        <v>532</v>
      </c>
      <c r="D330" s="182" t="s">
        <v>139</v>
      </c>
      <c r="E330" s="183" t="s">
        <v>533</v>
      </c>
      <c r="F330" s="184" t="s">
        <v>534</v>
      </c>
      <c r="G330" s="185" t="s">
        <v>341</v>
      </c>
      <c r="H330" s="186">
        <v>2</v>
      </c>
      <c r="I330" s="187"/>
      <c r="J330" s="188">
        <f>ROUND(I330*H330,2)</f>
        <v>0</v>
      </c>
      <c r="K330" s="184" t="s">
        <v>142</v>
      </c>
      <c r="L330" s="42"/>
      <c r="M330" s="189" t="s">
        <v>19</v>
      </c>
      <c r="N330" s="190" t="s">
        <v>41</v>
      </c>
      <c r="O330" s="67"/>
      <c r="P330" s="191">
        <f>O330*H330</f>
        <v>0</v>
      </c>
      <c r="Q330" s="191">
        <v>0.12526000000000001</v>
      </c>
      <c r="R330" s="191">
        <f>Q330*H330</f>
        <v>0.25052000000000002</v>
      </c>
      <c r="S330" s="191">
        <v>0</v>
      </c>
      <c r="T330" s="192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3" t="s">
        <v>143</v>
      </c>
      <c r="AT330" s="193" t="s">
        <v>139</v>
      </c>
      <c r="AU330" s="193" t="s">
        <v>79</v>
      </c>
      <c r="AY330" s="20" t="s">
        <v>137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20" t="s">
        <v>77</v>
      </c>
      <c r="BK330" s="194">
        <f>ROUND(I330*H330,2)</f>
        <v>0</v>
      </c>
      <c r="BL330" s="20" t="s">
        <v>143</v>
      </c>
      <c r="BM330" s="193" t="s">
        <v>535</v>
      </c>
    </row>
    <row r="331" spans="1:65" s="2" customFormat="1" ht="11.25">
      <c r="A331" s="37"/>
      <c r="B331" s="38"/>
      <c r="C331" s="39"/>
      <c r="D331" s="195" t="s">
        <v>145</v>
      </c>
      <c r="E331" s="39"/>
      <c r="F331" s="196" t="s">
        <v>536</v>
      </c>
      <c r="G331" s="39"/>
      <c r="H331" s="39"/>
      <c r="I331" s="197"/>
      <c r="J331" s="39"/>
      <c r="K331" s="39"/>
      <c r="L331" s="42"/>
      <c r="M331" s="198"/>
      <c r="N331" s="199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145</v>
      </c>
      <c r="AU331" s="20" t="s">
        <v>79</v>
      </c>
    </row>
    <row r="332" spans="1:65" s="13" customFormat="1" ht="11.25">
      <c r="B332" s="200"/>
      <c r="C332" s="201"/>
      <c r="D332" s="202" t="s">
        <v>147</v>
      </c>
      <c r="E332" s="203" t="s">
        <v>19</v>
      </c>
      <c r="F332" s="204" t="s">
        <v>537</v>
      </c>
      <c r="G332" s="201"/>
      <c r="H332" s="205">
        <v>2</v>
      </c>
      <c r="I332" s="206"/>
      <c r="J332" s="201"/>
      <c r="K332" s="201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147</v>
      </c>
      <c r="AU332" s="211" t="s">
        <v>79</v>
      </c>
      <c r="AV332" s="13" t="s">
        <v>79</v>
      </c>
      <c r="AW332" s="13" t="s">
        <v>32</v>
      </c>
      <c r="AX332" s="13" t="s">
        <v>77</v>
      </c>
      <c r="AY332" s="211" t="s">
        <v>137</v>
      </c>
    </row>
    <row r="333" spans="1:65" s="2" customFormat="1" ht="16.5" customHeight="1">
      <c r="A333" s="37"/>
      <c r="B333" s="38"/>
      <c r="C333" s="234" t="s">
        <v>538</v>
      </c>
      <c r="D333" s="234" t="s">
        <v>282</v>
      </c>
      <c r="E333" s="235" t="s">
        <v>539</v>
      </c>
      <c r="F333" s="236" t="s">
        <v>540</v>
      </c>
      <c r="G333" s="237" t="s">
        <v>341</v>
      </c>
      <c r="H333" s="238">
        <v>2</v>
      </c>
      <c r="I333" s="239"/>
      <c r="J333" s="240">
        <f>ROUND(I333*H333,2)</f>
        <v>0</v>
      </c>
      <c r="K333" s="236" t="s">
        <v>142</v>
      </c>
      <c r="L333" s="241"/>
      <c r="M333" s="242" t="s">
        <v>19</v>
      </c>
      <c r="N333" s="243" t="s">
        <v>41</v>
      </c>
      <c r="O333" s="67"/>
      <c r="P333" s="191">
        <f>O333*H333</f>
        <v>0</v>
      </c>
      <c r="Q333" s="191">
        <v>0.13500000000000001</v>
      </c>
      <c r="R333" s="191">
        <f>Q333*H333</f>
        <v>0.27</v>
      </c>
      <c r="S333" s="191">
        <v>0</v>
      </c>
      <c r="T333" s="192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3" t="s">
        <v>192</v>
      </c>
      <c r="AT333" s="193" t="s">
        <v>282</v>
      </c>
      <c r="AU333" s="193" t="s">
        <v>79</v>
      </c>
      <c r="AY333" s="20" t="s">
        <v>137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20" t="s">
        <v>77</v>
      </c>
      <c r="BK333" s="194">
        <f>ROUND(I333*H333,2)</f>
        <v>0</v>
      </c>
      <c r="BL333" s="20" t="s">
        <v>143</v>
      </c>
      <c r="BM333" s="193" t="s">
        <v>541</v>
      </c>
    </row>
    <row r="334" spans="1:65" s="2" customFormat="1" ht="16.5" customHeight="1">
      <c r="A334" s="37"/>
      <c r="B334" s="38"/>
      <c r="C334" s="182" t="s">
        <v>542</v>
      </c>
      <c r="D334" s="182" t="s">
        <v>139</v>
      </c>
      <c r="E334" s="183" t="s">
        <v>543</v>
      </c>
      <c r="F334" s="184" t="s">
        <v>544</v>
      </c>
      <c r="G334" s="185" t="s">
        <v>341</v>
      </c>
      <c r="H334" s="186">
        <v>2</v>
      </c>
      <c r="I334" s="187"/>
      <c r="J334" s="188">
        <f>ROUND(I334*H334,2)</f>
        <v>0</v>
      </c>
      <c r="K334" s="184" t="s">
        <v>142</v>
      </c>
      <c r="L334" s="42"/>
      <c r="M334" s="189" t="s">
        <v>19</v>
      </c>
      <c r="N334" s="190" t="s">
        <v>41</v>
      </c>
      <c r="O334" s="67"/>
      <c r="P334" s="191">
        <f>O334*H334</f>
        <v>0</v>
      </c>
      <c r="Q334" s="191">
        <v>3.0759999999999999E-2</v>
      </c>
      <c r="R334" s="191">
        <f>Q334*H334</f>
        <v>6.1519999999999998E-2</v>
      </c>
      <c r="S334" s="191">
        <v>0</v>
      </c>
      <c r="T334" s="192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3" t="s">
        <v>143</v>
      </c>
      <c r="AT334" s="193" t="s">
        <v>139</v>
      </c>
      <c r="AU334" s="193" t="s">
        <v>79</v>
      </c>
      <c r="AY334" s="20" t="s">
        <v>137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20" t="s">
        <v>77</v>
      </c>
      <c r="BK334" s="194">
        <f>ROUND(I334*H334,2)</f>
        <v>0</v>
      </c>
      <c r="BL334" s="20" t="s">
        <v>143</v>
      </c>
      <c r="BM334" s="193" t="s">
        <v>545</v>
      </c>
    </row>
    <row r="335" spans="1:65" s="2" customFormat="1" ht="11.25">
      <c r="A335" s="37"/>
      <c r="B335" s="38"/>
      <c r="C335" s="39"/>
      <c r="D335" s="195" t="s">
        <v>145</v>
      </c>
      <c r="E335" s="39"/>
      <c r="F335" s="196" t="s">
        <v>546</v>
      </c>
      <c r="G335" s="39"/>
      <c r="H335" s="39"/>
      <c r="I335" s="197"/>
      <c r="J335" s="39"/>
      <c r="K335" s="39"/>
      <c r="L335" s="42"/>
      <c r="M335" s="198"/>
      <c r="N335" s="199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145</v>
      </c>
      <c r="AU335" s="20" t="s">
        <v>79</v>
      </c>
    </row>
    <row r="336" spans="1:65" s="13" customFormat="1" ht="11.25">
      <c r="B336" s="200"/>
      <c r="C336" s="201"/>
      <c r="D336" s="202" t="s">
        <v>147</v>
      </c>
      <c r="E336" s="203" t="s">
        <v>19</v>
      </c>
      <c r="F336" s="204" t="s">
        <v>537</v>
      </c>
      <c r="G336" s="201"/>
      <c r="H336" s="205">
        <v>2</v>
      </c>
      <c r="I336" s="206"/>
      <c r="J336" s="201"/>
      <c r="K336" s="201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147</v>
      </c>
      <c r="AU336" s="211" t="s">
        <v>79</v>
      </c>
      <c r="AV336" s="13" t="s">
        <v>79</v>
      </c>
      <c r="AW336" s="13" t="s">
        <v>32</v>
      </c>
      <c r="AX336" s="13" t="s">
        <v>77</v>
      </c>
      <c r="AY336" s="211" t="s">
        <v>137</v>
      </c>
    </row>
    <row r="337" spans="1:65" s="2" customFormat="1" ht="16.5" customHeight="1">
      <c r="A337" s="37"/>
      <c r="B337" s="38"/>
      <c r="C337" s="234" t="s">
        <v>547</v>
      </c>
      <c r="D337" s="234" t="s">
        <v>282</v>
      </c>
      <c r="E337" s="235" t="s">
        <v>548</v>
      </c>
      <c r="F337" s="236" t="s">
        <v>549</v>
      </c>
      <c r="G337" s="237" t="s">
        <v>341</v>
      </c>
      <c r="H337" s="238">
        <v>2</v>
      </c>
      <c r="I337" s="239"/>
      <c r="J337" s="240">
        <f>ROUND(I337*H337,2)</f>
        <v>0</v>
      </c>
      <c r="K337" s="236" t="s">
        <v>142</v>
      </c>
      <c r="L337" s="241"/>
      <c r="M337" s="242" t="s">
        <v>19</v>
      </c>
      <c r="N337" s="243" t="s">
        <v>41</v>
      </c>
      <c r="O337" s="67"/>
      <c r="P337" s="191">
        <f>O337*H337</f>
        <v>0</v>
      </c>
      <c r="Q337" s="191">
        <v>7.0000000000000007E-2</v>
      </c>
      <c r="R337" s="191">
        <f>Q337*H337</f>
        <v>0.14000000000000001</v>
      </c>
      <c r="S337" s="191">
        <v>0</v>
      </c>
      <c r="T337" s="192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3" t="s">
        <v>192</v>
      </c>
      <c r="AT337" s="193" t="s">
        <v>282</v>
      </c>
      <c r="AU337" s="193" t="s">
        <v>79</v>
      </c>
      <c r="AY337" s="20" t="s">
        <v>137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20" t="s">
        <v>77</v>
      </c>
      <c r="BK337" s="194">
        <f>ROUND(I337*H337,2)</f>
        <v>0</v>
      </c>
      <c r="BL337" s="20" t="s">
        <v>143</v>
      </c>
      <c r="BM337" s="193" t="s">
        <v>550</v>
      </c>
    </row>
    <row r="338" spans="1:65" s="2" customFormat="1" ht="16.5" customHeight="1">
      <c r="A338" s="37"/>
      <c r="B338" s="38"/>
      <c r="C338" s="182" t="s">
        <v>551</v>
      </c>
      <c r="D338" s="182" t="s">
        <v>139</v>
      </c>
      <c r="E338" s="183" t="s">
        <v>552</v>
      </c>
      <c r="F338" s="184" t="s">
        <v>553</v>
      </c>
      <c r="G338" s="185" t="s">
        <v>341</v>
      </c>
      <c r="H338" s="186">
        <v>2</v>
      </c>
      <c r="I338" s="187"/>
      <c r="J338" s="188">
        <f>ROUND(I338*H338,2)</f>
        <v>0</v>
      </c>
      <c r="K338" s="184" t="s">
        <v>142</v>
      </c>
      <c r="L338" s="42"/>
      <c r="M338" s="189" t="s">
        <v>19</v>
      </c>
      <c r="N338" s="190" t="s">
        <v>41</v>
      </c>
      <c r="O338" s="67"/>
      <c r="P338" s="191">
        <f>O338*H338</f>
        <v>0</v>
      </c>
      <c r="Q338" s="191">
        <v>3.0759999999999999E-2</v>
      </c>
      <c r="R338" s="191">
        <f>Q338*H338</f>
        <v>6.1519999999999998E-2</v>
      </c>
      <c r="S338" s="191">
        <v>0</v>
      </c>
      <c r="T338" s="192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3" t="s">
        <v>143</v>
      </c>
      <c r="AT338" s="193" t="s">
        <v>139</v>
      </c>
      <c r="AU338" s="193" t="s">
        <v>79</v>
      </c>
      <c r="AY338" s="20" t="s">
        <v>137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20" t="s">
        <v>77</v>
      </c>
      <c r="BK338" s="194">
        <f>ROUND(I338*H338,2)</f>
        <v>0</v>
      </c>
      <c r="BL338" s="20" t="s">
        <v>143</v>
      </c>
      <c r="BM338" s="193" t="s">
        <v>554</v>
      </c>
    </row>
    <row r="339" spans="1:65" s="2" customFormat="1" ht="11.25">
      <c r="A339" s="37"/>
      <c r="B339" s="38"/>
      <c r="C339" s="39"/>
      <c r="D339" s="195" t="s">
        <v>145</v>
      </c>
      <c r="E339" s="39"/>
      <c r="F339" s="196" t="s">
        <v>555</v>
      </c>
      <c r="G339" s="39"/>
      <c r="H339" s="39"/>
      <c r="I339" s="197"/>
      <c r="J339" s="39"/>
      <c r="K339" s="39"/>
      <c r="L339" s="42"/>
      <c r="M339" s="198"/>
      <c r="N339" s="199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145</v>
      </c>
      <c r="AU339" s="20" t="s">
        <v>79</v>
      </c>
    </row>
    <row r="340" spans="1:65" s="13" customFormat="1" ht="11.25">
      <c r="B340" s="200"/>
      <c r="C340" s="201"/>
      <c r="D340" s="202" t="s">
        <v>147</v>
      </c>
      <c r="E340" s="203" t="s">
        <v>19</v>
      </c>
      <c r="F340" s="204" t="s">
        <v>537</v>
      </c>
      <c r="G340" s="201"/>
      <c r="H340" s="205">
        <v>2</v>
      </c>
      <c r="I340" s="206"/>
      <c r="J340" s="201"/>
      <c r="K340" s="201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147</v>
      </c>
      <c r="AU340" s="211" t="s">
        <v>79</v>
      </c>
      <c r="AV340" s="13" t="s">
        <v>79</v>
      </c>
      <c r="AW340" s="13" t="s">
        <v>32</v>
      </c>
      <c r="AX340" s="13" t="s">
        <v>77</v>
      </c>
      <c r="AY340" s="211" t="s">
        <v>137</v>
      </c>
    </row>
    <row r="341" spans="1:65" s="2" customFormat="1" ht="16.5" customHeight="1">
      <c r="A341" s="37"/>
      <c r="B341" s="38"/>
      <c r="C341" s="234" t="s">
        <v>556</v>
      </c>
      <c r="D341" s="234" t="s">
        <v>282</v>
      </c>
      <c r="E341" s="235" t="s">
        <v>557</v>
      </c>
      <c r="F341" s="236" t="s">
        <v>558</v>
      </c>
      <c r="G341" s="237" t="s">
        <v>341</v>
      </c>
      <c r="H341" s="238">
        <v>2</v>
      </c>
      <c r="I341" s="239"/>
      <c r="J341" s="240">
        <f>ROUND(I341*H341,2)</f>
        <v>0</v>
      </c>
      <c r="K341" s="236" t="s">
        <v>142</v>
      </c>
      <c r="L341" s="241"/>
      <c r="M341" s="242" t="s">
        <v>19</v>
      </c>
      <c r="N341" s="243" t="s">
        <v>41</v>
      </c>
      <c r="O341" s="67"/>
      <c r="P341" s="191">
        <f>O341*H341</f>
        <v>0</v>
      </c>
      <c r="Q341" s="191">
        <v>0.155</v>
      </c>
      <c r="R341" s="191">
        <f>Q341*H341</f>
        <v>0.31</v>
      </c>
      <c r="S341" s="191">
        <v>0</v>
      </c>
      <c r="T341" s="192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3" t="s">
        <v>192</v>
      </c>
      <c r="AT341" s="193" t="s">
        <v>282</v>
      </c>
      <c r="AU341" s="193" t="s">
        <v>79</v>
      </c>
      <c r="AY341" s="20" t="s">
        <v>137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20" t="s">
        <v>77</v>
      </c>
      <c r="BK341" s="194">
        <f>ROUND(I341*H341,2)</f>
        <v>0</v>
      </c>
      <c r="BL341" s="20" t="s">
        <v>143</v>
      </c>
      <c r="BM341" s="193" t="s">
        <v>559</v>
      </c>
    </row>
    <row r="342" spans="1:65" s="2" customFormat="1" ht="24.2" customHeight="1">
      <c r="A342" s="37"/>
      <c r="B342" s="38"/>
      <c r="C342" s="182" t="s">
        <v>560</v>
      </c>
      <c r="D342" s="182" t="s">
        <v>139</v>
      </c>
      <c r="E342" s="183" t="s">
        <v>561</v>
      </c>
      <c r="F342" s="184" t="s">
        <v>562</v>
      </c>
      <c r="G342" s="185" t="s">
        <v>341</v>
      </c>
      <c r="H342" s="186">
        <v>2</v>
      </c>
      <c r="I342" s="187"/>
      <c r="J342" s="188">
        <f>ROUND(I342*H342,2)</f>
        <v>0</v>
      </c>
      <c r="K342" s="184" t="s">
        <v>142</v>
      </c>
      <c r="L342" s="42"/>
      <c r="M342" s="189" t="s">
        <v>19</v>
      </c>
      <c r="N342" s="190" t="s">
        <v>41</v>
      </c>
      <c r="O342" s="67"/>
      <c r="P342" s="191">
        <f>O342*H342</f>
        <v>0</v>
      </c>
      <c r="Q342" s="191">
        <v>0.09</v>
      </c>
      <c r="R342" s="191">
        <f>Q342*H342</f>
        <v>0.18</v>
      </c>
      <c r="S342" s="191">
        <v>0</v>
      </c>
      <c r="T342" s="192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3" t="s">
        <v>143</v>
      </c>
      <c r="AT342" s="193" t="s">
        <v>139</v>
      </c>
      <c r="AU342" s="193" t="s">
        <v>79</v>
      </c>
      <c r="AY342" s="20" t="s">
        <v>137</v>
      </c>
      <c r="BE342" s="194">
        <f>IF(N342="základní",J342,0)</f>
        <v>0</v>
      </c>
      <c r="BF342" s="194">
        <f>IF(N342="snížená",J342,0)</f>
        <v>0</v>
      </c>
      <c r="BG342" s="194">
        <f>IF(N342="zákl. přenesená",J342,0)</f>
        <v>0</v>
      </c>
      <c r="BH342" s="194">
        <f>IF(N342="sníž. přenesená",J342,0)</f>
        <v>0</v>
      </c>
      <c r="BI342" s="194">
        <f>IF(N342="nulová",J342,0)</f>
        <v>0</v>
      </c>
      <c r="BJ342" s="20" t="s">
        <v>77</v>
      </c>
      <c r="BK342" s="194">
        <f>ROUND(I342*H342,2)</f>
        <v>0</v>
      </c>
      <c r="BL342" s="20" t="s">
        <v>143</v>
      </c>
      <c r="BM342" s="193" t="s">
        <v>563</v>
      </c>
    </row>
    <row r="343" spans="1:65" s="2" customFormat="1" ht="11.25">
      <c r="A343" s="37"/>
      <c r="B343" s="38"/>
      <c r="C343" s="39"/>
      <c r="D343" s="195" t="s">
        <v>145</v>
      </c>
      <c r="E343" s="39"/>
      <c r="F343" s="196" t="s">
        <v>564</v>
      </c>
      <c r="G343" s="39"/>
      <c r="H343" s="39"/>
      <c r="I343" s="197"/>
      <c r="J343" s="39"/>
      <c r="K343" s="39"/>
      <c r="L343" s="42"/>
      <c r="M343" s="198"/>
      <c r="N343" s="199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145</v>
      </c>
      <c r="AU343" s="20" t="s">
        <v>79</v>
      </c>
    </row>
    <row r="344" spans="1:65" s="13" customFormat="1" ht="11.25">
      <c r="B344" s="200"/>
      <c r="C344" s="201"/>
      <c r="D344" s="202" t="s">
        <v>147</v>
      </c>
      <c r="E344" s="203" t="s">
        <v>19</v>
      </c>
      <c r="F344" s="204" t="s">
        <v>344</v>
      </c>
      <c r="G344" s="201"/>
      <c r="H344" s="205">
        <v>2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147</v>
      </c>
      <c r="AU344" s="211" t="s">
        <v>79</v>
      </c>
      <c r="AV344" s="13" t="s">
        <v>79</v>
      </c>
      <c r="AW344" s="13" t="s">
        <v>32</v>
      </c>
      <c r="AX344" s="13" t="s">
        <v>77</v>
      </c>
      <c r="AY344" s="211" t="s">
        <v>137</v>
      </c>
    </row>
    <row r="345" spans="1:65" s="2" customFormat="1" ht="16.5" customHeight="1">
      <c r="A345" s="37"/>
      <c r="B345" s="38"/>
      <c r="C345" s="234" t="s">
        <v>565</v>
      </c>
      <c r="D345" s="234" t="s">
        <v>282</v>
      </c>
      <c r="E345" s="235" t="s">
        <v>566</v>
      </c>
      <c r="F345" s="236" t="s">
        <v>567</v>
      </c>
      <c r="G345" s="237" t="s">
        <v>341</v>
      </c>
      <c r="H345" s="238">
        <v>2</v>
      </c>
      <c r="I345" s="239"/>
      <c r="J345" s="240">
        <f>ROUND(I345*H345,2)</f>
        <v>0</v>
      </c>
      <c r="K345" s="236" t="s">
        <v>142</v>
      </c>
      <c r="L345" s="241"/>
      <c r="M345" s="242" t="s">
        <v>19</v>
      </c>
      <c r="N345" s="243" t="s">
        <v>41</v>
      </c>
      <c r="O345" s="67"/>
      <c r="P345" s="191">
        <f>O345*H345</f>
        <v>0</v>
      </c>
      <c r="Q345" s="191">
        <v>0.16500000000000001</v>
      </c>
      <c r="R345" s="191">
        <f>Q345*H345</f>
        <v>0.33</v>
      </c>
      <c r="S345" s="191">
        <v>0</v>
      </c>
      <c r="T345" s="192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3" t="s">
        <v>192</v>
      </c>
      <c r="AT345" s="193" t="s">
        <v>282</v>
      </c>
      <c r="AU345" s="193" t="s">
        <v>79</v>
      </c>
      <c r="AY345" s="20" t="s">
        <v>137</v>
      </c>
      <c r="BE345" s="194">
        <f>IF(N345="základní",J345,0)</f>
        <v>0</v>
      </c>
      <c r="BF345" s="194">
        <f>IF(N345="snížená",J345,0)</f>
        <v>0</v>
      </c>
      <c r="BG345" s="194">
        <f>IF(N345="zákl. přenesená",J345,0)</f>
        <v>0</v>
      </c>
      <c r="BH345" s="194">
        <f>IF(N345="sníž. přenesená",J345,0)</f>
        <v>0</v>
      </c>
      <c r="BI345" s="194">
        <f>IF(N345="nulová",J345,0)</f>
        <v>0</v>
      </c>
      <c r="BJ345" s="20" t="s">
        <v>77</v>
      </c>
      <c r="BK345" s="194">
        <f>ROUND(I345*H345,2)</f>
        <v>0</v>
      </c>
      <c r="BL345" s="20" t="s">
        <v>143</v>
      </c>
      <c r="BM345" s="193" t="s">
        <v>568</v>
      </c>
    </row>
    <row r="346" spans="1:65" s="2" customFormat="1" ht="16.5" customHeight="1">
      <c r="A346" s="37"/>
      <c r="B346" s="38"/>
      <c r="C346" s="182" t="s">
        <v>569</v>
      </c>
      <c r="D346" s="182" t="s">
        <v>139</v>
      </c>
      <c r="E346" s="183" t="s">
        <v>570</v>
      </c>
      <c r="F346" s="184" t="s">
        <v>571</v>
      </c>
      <c r="G346" s="185" t="s">
        <v>341</v>
      </c>
      <c r="H346" s="186">
        <v>2</v>
      </c>
      <c r="I346" s="187"/>
      <c r="J346" s="188">
        <f>ROUND(I346*H346,2)</f>
        <v>0</v>
      </c>
      <c r="K346" s="184" t="s">
        <v>142</v>
      </c>
      <c r="L346" s="42"/>
      <c r="M346" s="189" t="s">
        <v>19</v>
      </c>
      <c r="N346" s="190" t="s">
        <v>41</v>
      </c>
      <c r="O346" s="67"/>
      <c r="P346" s="191">
        <f>O346*H346</f>
        <v>0</v>
      </c>
      <c r="Q346" s="191">
        <v>0.21734000000000001</v>
      </c>
      <c r="R346" s="191">
        <f>Q346*H346</f>
        <v>0.43468000000000001</v>
      </c>
      <c r="S346" s="191">
        <v>0</v>
      </c>
      <c r="T346" s="192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3" t="s">
        <v>143</v>
      </c>
      <c r="AT346" s="193" t="s">
        <v>139</v>
      </c>
      <c r="AU346" s="193" t="s">
        <v>79</v>
      </c>
      <c r="AY346" s="20" t="s">
        <v>137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20" t="s">
        <v>77</v>
      </c>
      <c r="BK346" s="194">
        <f>ROUND(I346*H346,2)</f>
        <v>0</v>
      </c>
      <c r="BL346" s="20" t="s">
        <v>143</v>
      </c>
      <c r="BM346" s="193" t="s">
        <v>572</v>
      </c>
    </row>
    <row r="347" spans="1:65" s="2" customFormat="1" ht="11.25">
      <c r="A347" s="37"/>
      <c r="B347" s="38"/>
      <c r="C347" s="39"/>
      <c r="D347" s="195" t="s">
        <v>145</v>
      </c>
      <c r="E347" s="39"/>
      <c r="F347" s="196" t="s">
        <v>573</v>
      </c>
      <c r="G347" s="39"/>
      <c r="H347" s="39"/>
      <c r="I347" s="197"/>
      <c r="J347" s="39"/>
      <c r="K347" s="39"/>
      <c r="L347" s="42"/>
      <c r="M347" s="198"/>
      <c r="N347" s="199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145</v>
      </c>
      <c r="AU347" s="20" t="s">
        <v>79</v>
      </c>
    </row>
    <row r="348" spans="1:65" s="13" customFormat="1" ht="11.25">
      <c r="B348" s="200"/>
      <c r="C348" s="201"/>
      <c r="D348" s="202" t="s">
        <v>147</v>
      </c>
      <c r="E348" s="203" t="s">
        <v>19</v>
      </c>
      <c r="F348" s="204" t="s">
        <v>537</v>
      </c>
      <c r="G348" s="201"/>
      <c r="H348" s="205">
        <v>2</v>
      </c>
      <c r="I348" s="206"/>
      <c r="J348" s="201"/>
      <c r="K348" s="201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147</v>
      </c>
      <c r="AU348" s="211" t="s">
        <v>79</v>
      </c>
      <c r="AV348" s="13" t="s">
        <v>79</v>
      </c>
      <c r="AW348" s="13" t="s">
        <v>32</v>
      </c>
      <c r="AX348" s="13" t="s">
        <v>77</v>
      </c>
      <c r="AY348" s="211" t="s">
        <v>137</v>
      </c>
    </row>
    <row r="349" spans="1:65" s="2" customFormat="1" ht="16.5" customHeight="1">
      <c r="A349" s="37"/>
      <c r="B349" s="38"/>
      <c r="C349" s="234" t="s">
        <v>574</v>
      </c>
      <c r="D349" s="234" t="s">
        <v>282</v>
      </c>
      <c r="E349" s="235" t="s">
        <v>575</v>
      </c>
      <c r="F349" s="236" t="s">
        <v>576</v>
      </c>
      <c r="G349" s="237" t="s">
        <v>341</v>
      </c>
      <c r="H349" s="238">
        <v>2</v>
      </c>
      <c r="I349" s="239"/>
      <c r="J349" s="240">
        <f>ROUND(I349*H349,2)</f>
        <v>0</v>
      </c>
      <c r="K349" s="236" t="s">
        <v>142</v>
      </c>
      <c r="L349" s="241"/>
      <c r="M349" s="242" t="s">
        <v>19</v>
      </c>
      <c r="N349" s="243" t="s">
        <v>41</v>
      </c>
      <c r="O349" s="67"/>
      <c r="P349" s="191">
        <f>O349*H349</f>
        <v>0</v>
      </c>
      <c r="Q349" s="191">
        <v>0.108</v>
      </c>
      <c r="R349" s="191">
        <f>Q349*H349</f>
        <v>0.216</v>
      </c>
      <c r="S349" s="191">
        <v>0</v>
      </c>
      <c r="T349" s="192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3" t="s">
        <v>192</v>
      </c>
      <c r="AT349" s="193" t="s">
        <v>282</v>
      </c>
      <c r="AU349" s="193" t="s">
        <v>79</v>
      </c>
      <c r="AY349" s="20" t="s">
        <v>137</v>
      </c>
      <c r="BE349" s="194">
        <f>IF(N349="základní",J349,0)</f>
        <v>0</v>
      </c>
      <c r="BF349" s="194">
        <f>IF(N349="snížená",J349,0)</f>
        <v>0</v>
      </c>
      <c r="BG349" s="194">
        <f>IF(N349="zákl. přenesená",J349,0)</f>
        <v>0</v>
      </c>
      <c r="BH349" s="194">
        <f>IF(N349="sníž. přenesená",J349,0)</f>
        <v>0</v>
      </c>
      <c r="BI349" s="194">
        <f>IF(N349="nulová",J349,0)</f>
        <v>0</v>
      </c>
      <c r="BJ349" s="20" t="s">
        <v>77</v>
      </c>
      <c r="BK349" s="194">
        <f>ROUND(I349*H349,2)</f>
        <v>0</v>
      </c>
      <c r="BL349" s="20" t="s">
        <v>143</v>
      </c>
      <c r="BM349" s="193" t="s">
        <v>577</v>
      </c>
    </row>
    <row r="350" spans="1:65" s="2" customFormat="1" ht="16.5" customHeight="1">
      <c r="A350" s="37"/>
      <c r="B350" s="38"/>
      <c r="C350" s="234" t="s">
        <v>578</v>
      </c>
      <c r="D350" s="234" t="s">
        <v>282</v>
      </c>
      <c r="E350" s="235" t="s">
        <v>579</v>
      </c>
      <c r="F350" s="236" t="s">
        <v>580</v>
      </c>
      <c r="G350" s="237" t="s">
        <v>341</v>
      </c>
      <c r="H350" s="238">
        <v>2</v>
      </c>
      <c r="I350" s="239"/>
      <c r="J350" s="240">
        <f>ROUND(I350*H350,2)</f>
        <v>0</v>
      </c>
      <c r="K350" s="236" t="s">
        <v>142</v>
      </c>
      <c r="L350" s="241"/>
      <c r="M350" s="242" t="s">
        <v>19</v>
      </c>
      <c r="N350" s="243" t="s">
        <v>41</v>
      </c>
      <c r="O350" s="67"/>
      <c r="P350" s="191">
        <f>O350*H350</f>
        <v>0</v>
      </c>
      <c r="Q350" s="191">
        <v>4.0000000000000001E-3</v>
      </c>
      <c r="R350" s="191">
        <f>Q350*H350</f>
        <v>8.0000000000000002E-3</v>
      </c>
      <c r="S350" s="191">
        <v>0</v>
      </c>
      <c r="T350" s="192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3" t="s">
        <v>192</v>
      </c>
      <c r="AT350" s="193" t="s">
        <v>282</v>
      </c>
      <c r="AU350" s="193" t="s">
        <v>79</v>
      </c>
      <c r="AY350" s="20" t="s">
        <v>137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20" t="s">
        <v>77</v>
      </c>
      <c r="BK350" s="194">
        <f>ROUND(I350*H350,2)</f>
        <v>0</v>
      </c>
      <c r="BL350" s="20" t="s">
        <v>143</v>
      </c>
      <c r="BM350" s="193" t="s">
        <v>581</v>
      </c>
    </row>
    <row r="351" spans="1:65" s="2" customFormat="1" ht="16.5" customHeight="1">
      <c r="A351" s="37"/>
      <c r="B351" s="38"/>
      <c r="C351" s="182" t="s">
        <v>582</v>
      </c>
      <c r="D351" s="182" t="s">
        <v>139</v>
      </c>
      <c r="E351" s="183" t="s">
        <v>583</v>
      </c>
      <c r="F351" s="184" t="s">
        <v>584</v>
      </c>
      <c r="G351" s="185" t="s">
        <v>341</v>
      </c>
      <c r="H351" s="186">
        <v>2</v>
      </c>
      <c r="I351" s="187"/>
      <c r="J351" s="188">
        <f>ROUND(I351*H351,2)</f>
        <v>0</v>
      </c>
      <c r="K351" s="184" t="s">
        <v>142</v>
      </c>
      <c r="L351" s="42"/>
      <c r="M351" s="189" t="s">
        <v>19</v>
      </c>
      <c r="N351" s="190" t="s">
        <v>41</v>
      </c>
      <c r="O351" s="67"/>
      <c r="P351" s="191">
        <f>O351*H351</f>
        <v>0</v>
      </c>
      <c r="Q351" s="191">
        <v>0</v>
      </c>
      <c r="R351" s="191">
        <f>Q351*H351</f>
        <v>0</v>
      </c>
      <c r="S351" s="191">
        <v>0.2</v>
      </c>
      <c r="T351" s="192">
        <f>S351*H351</f>
        <v>0.4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3" t="s">
        <v>143</v>
      </c>
      <c r="AT351" s="193" t="s">
        <v>139</v>
      </c>
      <c r="AU351" s="193" t="s">
        <v>79</v>
      </c>
      <c r="AY351" s="20" t="s">
        <v>137</v>
      </c>
      <c r="BE351" s="194">
        <f>IF(N351="základní",J351,0)</f>
        <v>0</v>
      </c>
      <c r="BF351" s="194">
        <f>IF(N351="snížená",J351,0)</f>
        <v>0</v>
      </c>
      <c r="BG351" s="194">
        <f>IF(N351="zákl. přenesená",J351,0)</f>
        <v>0</v>
      </c>
      <c r="BH351" s="194">
        <f>IF(N351="sníž. přenesená",J351,0)</f>
        <v>0</v>
      </c>
      <c r="BI351" s="194">
        <f>IF(N351="nulová",J351,0)</f>
        <v>0</v>
      </c>
      <c r="BJ351" s="20" t="s">
        <v>77</v>
      </c>
      <c r="BK351" s="194">
        <f>ROUND(I351*H351,2)</f>
        <v>0</v>
      </c>
      <c r="BL351" s="20" t="s">
        <v>143</v>
      </c>
      <c r="BM351" s="193" t="s">
        <v>585</v>
      </c>
    </row>
    <row r="352" spans="1:65" s="2" customFormat="1" ht="11.25">
      <c r="A352" s="37"/>
      <c r="B352" s="38"/>
      <c r="C352" s="39"/>
      <c r="D352" s="195" t="s">
        <v>145</v>
      </c>
      <c r="E352" s="39"/>
      <c r="F352" s="196" t="s">
        <v>586</v>
      </c>
      <c r="G352" s="39"/>
      <c r="H352" s="39"/>
      <c r="I352" s="197"/>
      <c r="J352" s="39"/>
      <c r="K352" s="39"/>
      <c r="L352" s="42"/>
      <c r="M352" s="198"/>
      <c r="N352" s="199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145</v>
      </c>
      <c r="AU352" s="20" t="s">
        <v>79</v>
      </c>
    </row>
    <row r="353" spans="1:65" s="13" customFormat="1" ht="11.25">
      <c r="B353" s="200"/>
      <c r="C353" s="201"/>
      <c r="D353" s="202" t="s">
        <v>147</v>
      </c>
      <c r="E353" s="203" t="s">
        <v>19</v>
      </c>
      <c r="F353" s="204" t="s">
        <v>344</v>
      </c>
      <c r="G353" s="201"/>
      <c r="H353" s="205">
        <v>2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147</v>
      </c>
      <c r="AU353" s="211" t="s">
        <v>79</v>
      </c>
      <c r="AV353" s="13" t="s">
        <v>79</v>
      </c>
      <c r="AW353" s="13" t="s">
        <v>32</v>
      </c>
      <c r="AX353" s="13" t="s">
        <v>77</v>
      </c>
      <c r="AY353" s="211" t="s">
        <v>137</v>
      </c>
    </row>
    <row r="354" spans="1:65" s="2" customFormat="1" ht="16.5" customHeight="1">
      <c r="A354" s="37"/>
      <c r="B354" s="38"/>
      <c r="C354" s="182" t="s">
        <v>587</v>
      </c>
      <c r="D354" s="182" t="s">
        <v>139</v>
      </c>
      <c r="E354" s="183" t="s">
        <v>588</v>
      </c>
      <c r="F354" s="184" t="s">
        <v>589</v>
      </c>
      <c r="G354" s="185" t="s">
        <v>188</v>
      </c>
      <c r="H354" s="186">
        <v>10</v>
      </c>
      <c r="I354" s="187"/>
      <c r="J354" s="188">
        <f>ROUND(I354*H354,2)</f>
        <v>0</v>
      </c>
      <c r="K354" s="184" t="s">
        <v>142</v>
      </c>
      <c r="L354" s="42"/>
      <c r="M354" s="189" t="s">
        <v>19</v>
      </c>
      <c r="N354" s="190" t="s">
        <v>41</v>
      </c>
      <c r="O354" s="67"/>
      <c r="P354" s="191">
        <f>O354*H354</f>
        <v>0</v>
      </c>
      <c r="Q354" s="191">
        <v>6.9999999999999994E-5</v>
      </c>
      <c r="R354" s="191">
        <f>Q354*H354</f>
        <v>6.9999999999999988E-4</v>
      </c>
      <c r="S354" s="191">
        <v>0</v>
      </c>
      <c r="T354" s="192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3" t="s">
        <v>143</v>
      </c>
      <c r="AT354" s="193" t="s">
        <v>139</v>
      </c>
      <c r="AU354" s="193" t="s">
        <v>79</v>
      </c>
      <c r="AY354" s="20" t="s">
        <v>137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20" t="s">
        <v>77</v>
      </c>
      <c r="BK354" s="194">
        <f>ROUND(I354*H354,2)</f>
        <v>0</v>
      </c>
      <c r="BL354" s="20" t="s">
        <v>143</v>
      </c>
      <c r="BM354" s="193" t="s">
        <v>590</v>
      </c>
    </row>
    <row r="355" spans="1:65" s="2" customFormat="1" ht="11.25">
      <c r="A355" s="37"/>
      <c r="B355" s="38"/>
      <c r="C355" s="39"/>
      <c r="D355" s="195" t="s">
        <v>145</v>
      </c>
      <c r="E355" s="39"/>
      <c r="F355" s="196" t="s">
        <v>591</v>
      </c>
      <c r="G355" s="39"/>
      <c r="H355" s="39"/>
      <c r="I355" s="197"/>
      <c r="J355" s="39"/>
      <c r="K355" s="39"/>
      <c r="L355" s="42"/>
      <c r="M355" s="198"/>
      <c r="N355" s="199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145</v>
      </c>
      <c r="AU355" s="20" t="s">
        <v>79</v>
      </c>
    </row>
    <row r="356" spans="1:65" s="13" customFormat="1" ht="11.25">
      <c r="B356" s="200"/>
      <c r="C356" s="201"/>
      <c r="D356" s="202" t="s">
        <v>147</v>
      </c>
      <c r="E356" s="203" t="s">
        <v>19</v>
      </c>
      <c r="F356" s="204" t="s">
        <v>592</v>
      </c>
      <c r="G356" s="201"/>
      <c r="H356" s="205">
        <v>6.5</v>
      </c>
      <c r="I356" s="206"/>
      <c r="J356" s="201"/>
      <c r="K356" s="201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147</v>
      </c>
      <c r="AU356" s="211" t="s">
        <v>79</v>
      </c>
      <c r="AV356" s="13" t="s">
        <v>79</v>
      </c>
      <c r="AW356" s="13" t="s">
        <v>32</v>
      </c>
      <c r="AX356" s="13" t="s">
        <v>70</v>
      </c>
      <c r="AY356" s="211" t="s">
        <v>137</v>
      </c>
    </row>
    <row r="357" spans="1:65" s="13" customFormat="1" ht="11.25">
      <c r="B357" s="200"/>
      <c r="C357" s="201"/>
      <c r="D357" s="202" t="s">
        <v>147</v>
      </c>
      <c r="E357" s="203" t="s">
        <v>19</v>
      </c>
      <c r="F357" s="204" t="s">
        <v>593</v>
      </c>
      <c r="G357" s="201"/>
      <c r="H357" s="205">
        <v>3.5</v>
      </c>
      <c r="I357" s="206"/>
      <c r="J357" s="201"/>
      <c r="K357" s="201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147</v>
      </c>
      <c r="AU357" s="211" t="s">
        <v>79</v>
      </c>
      <c r="AV357" s="13" t="s">
        <v>79</v>
      </c>
      <c r="AW357" s="13" t="s">
        <v>32</v>
      </c>
      <c r="AX357" s="13" t="s">
        <v>70</v>
      </c>
      <c r="AY357" s="211" t="s">
        <v>137</v>
      </c>
    </row>
    <row r="358" spans="1:65" s="15" customFormat="1" ht="11.25">
      <c r="B358" s="223"/>
      <c r="C358" s="224"/>
      <c r="D358" s="202" t="s">
        <v>147</v>
      </c>
      <c r="E358" s="225" t="s">
        <v>19</v>
      </c>
      <c r="F358" s="226" t="s">
        <v>159</v>
      </c>
      <c r="G358" s="224"/>
      <c r="H358" s="227">
        <v>10</v>
      </c>
      <c r="I358" s="228"/>
      <c r="J358" s="224"/>
      <c r="K358" s="224"/>
      <c r="L358" s="229"/>
      <c r="M358" s="230"/>
      <c r="N358" s="231"/>
      <c r="O358" s="231"/>
      <c r="P358" s="231"/>
      <c r="Q358" s="231"/>
      <c r="R358" s="231"/>
      <c r="S358" s="231"/>
      <c r="T358" s="232"/>
      <c r="AT358" s="233" t="s">
        <v>147</v>
      </c>
      <c r="AU358" s="233" t="s">
        <v>79</v>
      </c>
      <c r="AV358" s="15" t="s">
        <v>143</v>
      </c>
      <c r="AW358" s="15" t="s">
        <v>32</v>
      </c>
      <c r="AX358" s="15" t="s">
        <v>77</v>
      </c>
      <c r="AY358" s="233" t="s">
        <v>137</v>
      </c>
    </row>
    <row r="359" spans="1:65" s="12" customFormat="1" ht="22.9" customHeight="1">
      <c r="B359" s="166"/>
      <c r="C359" s="167"/>
      <c r="D359" s="168" t="s">
        <v>69</v>
      </c>
      <c r="E359" s="180" t="s">
        <v>199</v>
      </c>
      <c r="F359" s="180" t="s">
        <v>594</v>
      </c>
      <c r="G359" s="167"/>
      <c r="H359" s="167"/>
      <c r="I359" s="170"/>
      <c r="J359" s="181">
        <f>BK359</f>
        <v>0</v>
      </c>
      <c r="K359" s="167"/>
      <c r="L359" s="172"/>
      <c r="M359" s="173"/>
      <c r="N359" s="174"/>
      <c r="O359" s="174"/>
      <c r="P359" s="175">
        <f>SUM(P360:P435)</f>
        <v>0</v>
      </c>
      <c r="Q359" s="174"/>
      <c r="R359" s="175">
        <f>SUM(R360:R435)</f>
        <v>70.368887539999989</v>
      </c>
      <c r="S359" s="174"/>
      <c r="T359" s="176">
        <f>SUM(T360:T435)</f>
        <v>1.978</v>
      </c>
      <c r="AR359" s="177" t="s">
        <v>77</v>
      </c>
      <c r="AT359" s="178" t="s">
        <v>69</v>
      </c>
      <c r="AU359" s="178" t="s">
        <v>77</v>
      </c>
      <c r="AY359" s="177" t="s">
        <v>137</v>
      </c>
      <c r="BK359" s="179">
        <f>SUM(BK360:BK435)</f>
        <v>0</v>
      </c>
    </row>
    <row r="360" spans="1:65" s="2" customFormat="1" ht="24.2" customHeight="1">
      <c r="A360" s="37"/>
      <c r="B360" s="38"/>
      <c r="C360" s="182" t="s">
        <v>595</v>
      </c>
      <c r="D360" s="182" t="s">
        <v>139</v>
      </c>
      <c r="E360" s="183" t="s">
        <v>596</v>
      </c>
      <c r="F360" s="184" t="s">
        <v>597</v>
      </c>
      <c r="G360" s="185" t="s">
        <v>188</v>
      </c>
      <c r="H360" s="186">
        <v>10</v>
      </c>
      <c r="I360" s="187"/>
      <c r="J360" s="188">
        <f>ROUND(I360*H360,2)</f>
        <v>0</v>
      </c>
      <c r="K360" s="184" t="s">
        <v>142</v>
      </c>
      <c r="L360" s="42"/>
      <c r="M360" s="189" t="s">
        <v>19</v>
      </c>
      <c r="N360" s="190" t="s">
        <v>41</v>
      </c>
      <c r="O360" s="67"/>
      <c r="P360" s="191">
        <f>O360*H360</f>
        <v>0</v>
      </c>
      <c r="Q360" s="191">
        <v>0</v>
      </c>
      <c r="R360" s="191">
        <f>Q360*H360</f>
        <v>0</v>
      </c>
      <c r="S360" s="191">
        <v>0</v>
      </c>
      <c r="T360" s="192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3" t="s">
        <v>143</v>
      </c>
      <c r="AT360" s="193" t="s">
        <v>139</v>
      </c>
      <c r="AU360" s="193" t="s">
        <v>79</v>
      </c>
      <c r="AY360" s="20" t="s">
        <v>137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20" t="s">
        <v>77</v>
      </c>
      <c r="BK360" s="194">
        <f>ROUND(I360*H360,2)</f>
        <v>0</v>
      </c>
      <c r="BL360" s="20" t="s">
        <v>143</v>
      </c>
      <c r="BM360" s="193" t="s">
        <v>598</v>
      </c>
    </row>
    <row r="361" spans="1:65" s="2" customFormat="1" ht="11.25">
      <c r="A361" s="37"/>
      <c r="B361" s="38"/>
      <c r="C361" s="39"/>
      <c r="D361" s="195" t="s">
        <v>145</v>
      </c>
      <c r="E361" s="39"/>
      <c r="F361" s="196" t="s">
        <v>599</v>
      </c>
      <c r="G361" s="39"/>
      <c r="H361" s="39"/>
      <c r="I361" s="197"/>
      <c r="J361" s="39"/>
      <c r="K361" s="39"/>
      <c r="L361" s="42"/>
      <c r="M361" s="198"/>
      <c r="N361" s="199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145</v>
      </c>
      <c r="AU361" s="20" t="s">
        <v>79</v>
      </c>
    </row>
    <row r="362" spans="1:65" s="2" customFormat="1" ht="19.5">
      <c r="A362" s="37"/>
      <c r="B362" s="38"/>
      <c r="C362" s="39"/>
      <c r="D362" s="202" t="s">
        <v>153</v>
      </c>
      <c r="E362" s="39"/>
      <c r="F362" s="212" t="s">
        <v>600</v>
      </c>
      <c r="G362" s="39"/>
      <c r="H362" s="39"/>
      <c r="I362" s="197"/>
      <c r="J362" s="39"/>
      <c r="K362" s="39"/>
      <c r="L362" s="42"/>
      <c r="M362" s="198"/>
      <c r="N362" s="199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153</v>
      </c>
      <c r="AU362" s="20" t="s">
        <v>79</v>
      </c>
    </row>
    <row r="363" spans="1:65" s="13" customFormat="1" ht="11.25">
      <c r="B363" s="200"/>
      <c r="C363" s="201"/>
      <c r="D363" s="202" t="s">
        <v>147</v>
      </c>
      <c r="E363" s="203" t="s">
        <v>19</v>
      </c>
      <c r="F363" s="204" t="s">
        <v>601</v>
      </c>
      <c r="G363" s="201"/>
      <c r="H363" s="205">
        <v>10</v>
      </c>
      <c r="I363" s="206"/>
      <c r="J363" s="201"/>
      <c r="K363" s="201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147</v>
      </c>
      <c r="AU363" s="211" t="s">
        <v>79</v>
      </c>
      <c r="AV363" s="13" t="s">
        <v>79</v>
      </c>
      <c r="AW363" s="13" t="s">
        <v>32</v>
      </c>
      <c r="AX363" s="13" t="s">
        <v>77</v>
      </c>
      <c r="AY363" s="211" t="s">
        <v>137</v>
      </c>
    </row>
    <row r="364" spans="1:65" s="2" customFormat="1" ht="16.5" customHeight="1">
      <c r="A364" s="37"/>
      <c r="B364" s="38"/>
      <c r="C364" s="182" t="s">
        <v>602</v>
      </c>
      <c r="D364" s="182" t="s">
        <v>139</v>
      </c>
      <c r="E364" s="183" t="s">
        <v>603</v>
      </c>
      <c r="F364" s="184" t="s">
        <v>604</v>
      </c>
      <c r="G364" s="185" t="s">
        <v>341</v>
      </c>
      <c r="H364" s="186">
        <v>3</v>
      </c>
      <c r="I364" s="187"/>
      <c r="J364" s="188">
        <f>ROUND(I364*H364,2)</f>
        <v>0</v>
      </c>
      <c r="K364" s="184" t="s">
        <v>142</v>
      </c>
      <c r="L364" s="42"/>
      <c r="M364" s="189" t="s">
        <v>19</v>
      </c>
      <c r="N364" s="190" t="s">
        <v>41</v>
      </c>
      <c r="O364" s="67"/>
      <c r="P364" s="191">
        <f>O364*H364</f>
        <v>0</v>
      </c>
      <c r="Q364" s="191">
        <v>6.9999999999999999E-4</v>
      </c>
      <c r="R364" s="191">
        <f>Q364*H364</f>
        <v>2.0999999999999999E-3</v>
      </c>
      <c r="S364" s="191">
        <v>0</v>
      </c>
      <c r="T364" s="192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3" t="s">
        <v>143</v>
      </c>
      <c r="AT364" s="193" t="s">
        <v>139</v>
      </c>
      <c r="AU364" s="193" t="s">
        <v>79</v>
      </c>
      <c r="AY364" s="20" t="s">
        <v>137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20" t="s">
        <v>77</v>
      </c>
      <c r="BK364" s="194">
        <f>ROUND(I364*H364,2)</f>
        <v>0</v>
      </c>
      <c r="BL364" s="20" t="s">
        <v>143</v>
      </c>
      <c r="BM364" s="193" t="s">
        <v>605</v>
      </c>
    </row>
    <row r="365" spans="1:65" s="2" customFormat="1" ht="11.25">
      <c r="A365" s="37"/>
      <c r="B365" s="38"/>
      <c r="C365" s="39"/>
      <c r="D365" s="195" t="s">
        <v>145</v>
      </c>
      <c r="E365" s="39"/>
      <c r="F365" s="196" t="s">
        <v>606</v>
      </c>
      <c r="G365" s="39"/>
      <c r="H365" s="39"/>
      <c r="I365" s="197"/>
      <c r="J365" s="39"/>
      <c r="K365" s="39"/>
      <c r="L365" s="42"/>
      <c r="M365" s="198"/>
      <c r="N365" s="199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145</v>
      </c>
      <c r="AU365" s="20" t="s">
        <v>79</v>
      </c>
    </row>
    <row r="366" spans="1:65" s="14" customFormat="1" ht="11.25">
      <c r="B366" s="213"/>
      <c r="C366" s="214"/>
      <c r="D366" s="202" t="s">
        <v>147</v>
      </c>
      <c r="E366" s="215" t="s">
        <v>19</v>
      </c>
      <c r="F366" s="216" t="s">
        <v>607</v>
      </c>
      <c r="G366" s="214"/>
      <c r="H366" s="215" t="s">
        <v>19</v>
      </c>
      <c r="I366" s="217"/>
      <c r="J366" s="214"/>
      <c r="K366" s="214"/>
      <c r="L366" s="218"/>
      <c r="M366" s="219"/>
      <c r="N366" s="220"/>
      <c r="O366" s="220"/>
      <c r="P366" s="220"/>
      <c r="Q366" s="220"/>
      <c r="R366" s="220"/>
      <c r="S366" s="220"/>
      <c r="T366" s="221"/>
      <c r="AT366" s="222" t="s">
        <v>147</v>
      </c>
      <c r="AU366" s="222" t="s">
        <v>79</v>
      </c>
      <c r="AV366" s="14" t="s">
        <v>77</v>
      </c>
      <c r="AW366" s="14" t="s">
        <v>32</v>
      </c>
      <c r="AX366" s="14" t="s">
        <v>70</v>
      </c>
      <c r="AY366" s="222" t="s">
        <v>137</v>
      </c>
    </row>
    <row r="367" spans="1:65" s="13" customFormat="1" ht="11.25">
      <c r="B367" s="200"/>
      <c r="C367" s="201"/>
      <c r="D367" s="202" t="s">
        <v>147</v>
      </c>
      <c r="E367" s="203" t="s">
        <v>19</v>
      </c>
      <c r="F367" s="204" t="s">
        <v>608</v>
      </c>
      <c r="G367" s="201"/>
      <c r="H367" s="205">
        <v>1</v>
      </c>
      <c r="I367" s="206"/>
      <c r="J367" s="201"/>
      <c r="K367" s="201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147</v>
      </c>
      <c r="AU367" s="211" t="s">
        <v>79</v>
      </c>
      <c r="AV367" s="13" t="s">
        <v>79</v>
      </c>
      <c r="AW367" s="13" t="s">
        <v>32</v>
      </c>
      <c r="AX367" s="13" t="s">
        <v>70</v>
      </c>
      <c r="AY367" s="211" t="s">
        <v>137</v>
      </c>
    </row>
    <row r="368" spans="1:65" s="14" customFormat="1" ht="11.25">
      <c r="B368" s="213"/>
      <c r="C368" s="214"/>
      <c r="D368" s="202" t="s">
        <v>147</v>
      </c>
      <c r="E368" s="215" t="s">
        <v>19</v>
      </c>
      <c r="F368" s="216" t="s">
        <v>609</v>
      </c>
      <c r="G368" s="214"/>
      <c r="H368" s="215" t="s">
        <v>19</v>
      </c>
      <c r="I368" s="217"/>
      <c r="J368" s="214"/>
      <c r="K368" s="214"/>
      <c r="L368" s="218"/>
      <c r="M368" s="219"/>
      <c r="N368" s="220"/>
      <c r="O368" s="220"/>
      <c r="P368" s="220"/>
      <c r="Q368" s="220"/>
      <c r="R368" s="220"/>
      <c r="S368" s="220"/>
      <c r="T368" s="221"/>
      <c r="AT368" s="222" t="s">
        <v>147</v>
      </c>
      <c r="AU368" s="222" t="s">
        <v>79</v>
      </c>
      <c r="AV368" s="14" t="s">
        <v>77</v>
      </c>
      <c r="AW368" s="14" t="s">
        <v>32</v>
      </c>
      <c r="AX368" s="14" t="s">
        <v>70</v>
      </c>
      <c r="AY368" s="222" t="s">
        <v>137</v>
      </c>
    </row>
    <row r="369" spans="1:65" s="13" customFormat="1" ht="11.25">
      <c r="B369" s="200"/>
      <c r="C369" s="201"/>
      <c r="D369" s="202" t="s">
        <v>147</v>
      </c>
      <c r="E369" s="203" t="s">
        <v>19</v>
      </c>
      <c r="F369" s="204" t="s">
        <v>610</v>
      </c>
      <c r="G369" s="201"/>
      <c r="H369" s="205">
        <v>1</v>
      </c>
      <c r="I369" s="206"/>
      <c r="J369" s="201"/>
      <c r="K369" s="201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147</v>
      </c>
      <c r="AU369" s="211" t="s">
        <v>79</v>
      </c>
      <c r="AV369" s="13" t="s">
        <v>79</v>
      </c>
      <c r="AW369" s="13" t="s">
        <v>32</v>
      </c>
      <c r="AX369" s="13" t="s">
        <v>70</v>
      </c>
      <c r="AY369" s="211" t="s">
        <v>137</v>
      </c>
    </row>
    <row r="370" spans="1:65" s="13" customFormat="1" ht="11.25">
      <c r="B370" s="200"/>
      <c r="C370" s="201"/>
      <c r="D370" s="202" t="s">
        <v>147</v>
      </c>
      <c r="E370" s="203" t="s">
        <v>19</v>
      </c>
      <c r="F370" s="204" t="s">
        <v>611</v>
      </c>
      <c r="G370" s="201"/>
      <c r="H370" s="205">
        <v>1</v>
      </c>
      <c r="I370" s="206"/>
      <c r="J370" s="201"/>
      <c r="K370" s="201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147</v>
      </c>
      <c r="AU370" s="211" t="s">
        <v>79</v>
      </c>
      <c r="AV370" s="13" t="s">
        <v>79</v>
      </c>
      <c r="AW370" s="13" t="s">
        <v>32</v>
      </c>
      <c r="AX370" s="13" t="s">
        <v>70</v>
      </c>
      <c r="AY370" s="211" t="s">
        <v>137</v>
      </c>
    </row>
    <row r="371" spans="1:65" s="15" customFormat="1" ht="11.25">
      <c r="B371" s="223"/>
      <c r="C371" s="224"/>
      <c r="D371" s="202" t="s">
        <v>147</v>
      </c>
      <c r="E371" s="225" t="s">
        <v>19</v>
      </c>
      <c r="F371" s="226" t="s">
        <v>159</v>
      </c>
      <c r="G371" s="224"/>
      <c r="H371" s="227">
        <v>3</v>
      </c>
      <c r="I371" s="228"/>
      <c r="J371" s="224"/>
      <c r="K371" s="224"/>
      <c r="L371" s="229"/>
      <c r="M371" s="230"/>
      <c r="N371" s="231"/>
      <c r="O371" s="231"/>
      <c r="P371" s="231"/>
      <c r="Q371" s="231"/>
      <c r="R371" s="231"/>
      <c r="S371" s="231"/>
      <c r="T371" s="232"/>
      <c r="AT371" s="233" t="s">
        <v>147</v>
      </c>
      <c r="AU371" s="233" t="s">
        <v>79</v>
      </c>
      <c r="AV371" s="15" t="s">
        <v>143</v>
      </c>
      <c r="AW371" s="15" t="s">
        <v>32</v>
      </c>
      <c r="AX371" s="15" t="s">
        <v>77</v>
      </c>
      <c r="AY371" s="233" t="s">
        <v>137</v>
      </c>
    </row>
    <row r="372" spans="1:65" s="2" customFormat="1" ht="16.5" customHeight="1">
      <c r="A372" s="37"/>
      <c r="B372" s="38"/>
      <c r="C372" s="234" t="s">
        <v>612</v>
      </c>
      <c r="D372" s="234" t="s">
        <v>282</v>
      </c>
      <c r="E372" s="235" t="s">
        <v>613</v>
      </c>
      <c r="F372" s="236" t="s">
        <v>614</v>
      </c>
      <c r="G372" s="237" t="s">
        <v>341</v>
      </c>
      <c r="H372" s="238">
        <v>1</v>
      </c>
      <c r="I372" s="239"/>
      <c r="J372" s="240">
        <f>ROUND(I372*H372,2)</f>
        <v>0</v>
      </c>
      <c r="K372" s="236" t="s">
        <v>142</v>
      </c>
      <c r="L372" s="241"/>
      <c r="M372" s="242" t="s">
        <v>19</v>
      </c>
      <c r="N372" s="243" t="s">
        <v>41</v>
      </c>
      <c r="O372" s="67"/>
      <c r="P372" s="191">
        <f>O372*H372</f>
        <v>0</v>
      </c>
      <c r="Q372" s="191">
        <v>1.2999999999999999E-3</v>
      </c>
      <c r="R372" s="191">
        <f>Q372*H372</f>
        <v>1.2999999999999999E-3</v>
      </c>
      <c r="S372" s="191">
        <v>0</v>
      </c>
      <c r="T372" s="192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3" t="s">
        <v>192</v>
      </c>
      <c r="AT372" s="193" t="s">
        <v>282</v>
      </c>
      <c r="AU372" s="193" t="s">
        <v>79</v>
      </c>
      <c r="AY372" s="20" t="s">
        <v>137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20" t="s">
        <v>77</v>
      </c>
      <c r="BK372" s="194">
        <f>ROUND(I372*H372,2)</f>
        <v>0</v>
      </c>
      <c r="BL372" s="20" t="s">
        <v>143</v>
      </c>
      <c r="BM372" s="193" t="s">
        <v>615</v>
      </c>
    </row>
    <row r="373" spans="1:65" s="2" customFormat="1" ht="16.5" customHeight="1">
      <c r="A373" s="37"/>
      <c r="B373" s="38"/>
      <c r="C373" s="182" t="s">
        <v>616</v>
      </c>
      <c r="D373" s="182" t="s">
        <v>139</v>
      </c>
      <c r="E373" s="183" t="s">
        <v>617</v>
      </c>
      <c r="F373" s="184" t="s">
        <v>618</v>
      </c>
      <c r="G373" s="185" t="s">
        <v>341</v>
      </c>
      <c r="H373" s="186">
        <v>2</v>
      </c>
      <c r="I373" s="187"/>
      <c r="J373" s="188">
        <f>ROUND(I373*H373,2)</f>
        <v>0</v>
      </c>
      <c r="K373" s="184" t="s">
        <v>142</v>
      </c>
      <c r="L373" s="42"/>
      <c r="M373" s="189" t="s">
        <v>19</v>
      </c>
      <c r="N373" s="190" t="s">
        <v>41</v>
      </c>
      <c r="O373" s="67"/>
      <c r="P373" s="191">
        <f>O373*H373</f>
        <v>0</v>
      </c>
      <c r="Q373" s="191">
        <v>0.10940999999999999</v>
      </c>
      <c r="R373" s="191">
        <f>Q373*H373</f>
        <v>0.21881999999999999</v>
      </c>
      <c r="S373" s="191">
        <v>0</v>
      </c>
      <c r="T373" s="192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3" t="s">
        <v>143</v>
      </c>
      <c r="AT373" s="193" t="s">
        <v>139</v>
      </c>
      <c r="AU373" s="193" t="s">
        <v>79</v>
      </c>
      <c r="AY373" s="20" t="s">
        <v>137</v>
      </c>
      <c r="BE373" s="194">
        <f>IF(N373="základní",J373,0)</f>
        <v>0</v>
      </c>
      <c r="BF373" s="194">
        <f>IF(N373="snížená",J373,0)</f>
        <v>0</v>
      </c>
      <c r="BG373" s="194">
        <f>IF(N373="zákl. přenesená",J373,0)</f>
        <v>0</v>
      </c>
      <c r="BH373" s="194">
        <f>IF(N373="sníž. přenesená",J373,0)</f>
        <v>0</v>
      </c>
      <c r="BI373" s="194">
        <f>IF(N373="nulová",J373,0)</f>
        <v>0</v>
      </c>
      <c r="BJ373" s="20" t="s">
        <v>77</v>
      </c>
      <c r="BK373" s="194">
        <f>ROUND(I373*H373,2)</f>
        <v>0</v>
      </c>
      <c r="BL373" s="20" t="s">
        <v>143</v>
      </c>
      <c r="BM373" s="193" t="s">
        <v>619</v>
      </c>
    </row>
    <row r="374" spans="1:65" s="2" customFormat="1" ht="11.25">
      <c r="A374" s="37"/>
      <c r="B374" s="38"/>
      <c r="C374" s="39"/>
      <c r="D374" s="195" t="s">
        <v>145</v>
      </c>
      <c r="E374" s="39"/>
      <c r="F374" s="196" t="s">
        <v>620</v>
      </c>
      <c r="G374" s="39"/>
      <c r="H374" s="39"/>
      <c r="I374" s="197"/>
      <c r="J374" s="39"/>
      <c r="K374" s="39"/>
      <c r="L374" s="42"/>
      <c r="M374" s="198"/>
      <c r="N374" s="199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145</v>
      </c>
      <c r="AU374" s="20" t="s">
        <v>79</v>
      </c>
    </row>
    <row r="375" spans="1:65" s="14" customFormat="1" ht="11.25">
      <c r="B375" s="213"/>
      <c r="C375" s="214"/>
      <c r="D375" s="202" t="s">
        <v>147</v>
      </c>
      <c r="E375" s="215" t="s">
        <v>19</v>
      </c>
      <c r="F375" s="216" t="s">
        <v>607</v>
      </c>
      <c r="G375" s="214"/>
      <c r="H375" s="215" t="s">
        <v>19</v>
      </c>
      <c r="I375" s="217"/>
      <c r="J375" s="214"/>
      <c r="K375" s="214"/>
      <c r="L375" s="218"/>
      <c r="M375" s="219"/>
      <c r="N375" s="220"/>
      <c r="O375" s="220"/>
      <c r="P375" s="220"/>
      <c r="Q375" s="220"/>
      <c r="R375" s="220"/>
      <c r="S375" s="220"/>
      <c r="T375" s="221"/>
      <c r="AT375" s="222" t="s">
        <v>147</v>
      </c>
      <c r="AU375" s="222" t="s">
        <v>79</v>
      </c>
      <c r="AV375" s="14" t="s">
        <v>77</v>
      </c>
      <c r="AW375" s="14" t="s">
        <v>32</v>
      </c>
      <c r="AX375" s="14" t="s">
        <v>70</v>
      </c>
      <c r="AY375" s="222" t="s">
        <v>137</v>
      </c>
    </row>
    <row r="376" spans="1:65" s="13" customFormat="1" ht="11.25">
      <c r="B376" s="200"/>
      <c r="C376" s="201"/>
      <c r="D376" s="202" t="s">
        <v>147</v>
      </c>
      <c r="E376" s="203" t="s">
        <v>19</v>
      </c>
      <c r="F376" s="204" t="s">
        <v>608</v>
      </c>
      <c r="G376" s="201"/>
      <c r="H376" s="205">
        <v>1</v>
      </c>
      <c r="I376" s="206"/>
      <c r="J376" s="201"/>
      <c r="K376" s="201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147</v>
      </c>
      <c r="AU376" s="211" t="s">
        <v>79</v>
      </c>
      <c r="AV376" s="13" t="s">
        <v>79</v>
      </c>
      <c r="AW376" s="13" t="s">
        <v>32</v>
      </c>
      <c r="AX376" s="13" t="s">
        <v>70</v>
      </c>
      <c r="AY376" s="211" t="s">
        <v>137</v>
      </c>
    </row>
    <row r="377" spans="1:65" s="14" customFormat="1" ht="11.25">
      <c r="B377" s="213"/>
      <c r="C377" s="214"/>
      <c r="D377" s="202" t="s">
        <v>147</v>
      </c>
      <c r="E377" s="215" t="s">
        <v>19</v>
      </c>
      <c r="F377" s="216" t="s">
        <v>609</v>
      </c>
      <c r="G377" s="214"/>
      <c r="H377" s="215" t="s">
        <v>19</v>
      </c>
      <c r="I377" s="217"/>
      <c r="J377" s="214"/>
      <c r="K377" s="214"/>
      <c r="L377" s="218"/>
      <c r="M377" s="219"/>
      <c r="N377" s="220"/>
      <c r="O377" s="220"/>
      <c r="P377" s="220"/>
      <c r="Q377" s="220"/>
      <c r="R377" s="220"/>
      <c r="S377" s="220"/>
      <c r="T377" s="221"/>
      <c r="AT377" s="222" t="s">
        <v>147</v>
      </c>
      <c r="AU377" s="222" t="s">
        <v>79</v>
      </c>
      <c r="AV377" s="14" t="s">
        <v>77</v>
      </c>
      <c r="AW377" s="14" t="s">
        <v>32</v>
      </c>
      <c r="AX377" s="14" t="s">
        <v>70</v>
      </c>
      <c r="AY377" s="222" t="s">
        <v>137</v>
      </c>
    </row>
    <row r="378" spans="1:65" s="13" customFormat="1" ht="11.25">
      <c r="B378" s="200"/>
      <c r="C378" s="201"/>
      <c r="D378" s="202" t="s">
        <v>147</v>
      </c>
      <c r="E378" s="203" t="s">
        <v>19</v>
      </c>
      <c r="F378" s="204" t="s">
        <v>621</v>
      </c>
      <c r="G378" s="201"/>
      <c r="H378" s="205">
        <v>1</v>
      </c>
      <c r="I378" s="206"/>
      <c r="J378" s="201"/>
      <c r="K378" s="201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147</v>
      </c>
      <c r="AU378" s="211" t="s">
        <v>79</v>
      </c>
      <c r="AV378" s="13" t="s">
        <v>79</v>
      </c>
      <c r="AW378" s="13" t="s">
        <v>32</v>
      </c>
      <c r="AX378" s="13" t="s">
        <v>70</v>
      </c>
      <c r="AY378" s="211" t="s">
        <v>137</v>
      </c>
    </row>
    <row r="379" spans="1:65" s="15" customFormat="1" ht="11.25">
      <c r="B379" s="223"/>
      <c r="C379" s="224"/>
      <c r="D379" s="202" t="s">
        <v>147</v>
      </c>
      <c r="E379" s="225" t="s">
        <v>19</v>
      </c>
      <c r="F379" s="226" t="s">
        <v>159</v>
      </c>
      <c r="G379" s="224"/>
      <c r="H379" s="227">
        <v>2</v>
      </c>
      <c r="I379" s="228"/>
      <c r="J379" s="224"/>
      <c r="K379" s="224"/>
      <c r="L379" s="229"/>
      <c r="M379" s="230"/>
      <c r="N379" s="231"/>
      <c r="O379" s="231"/>
      <c r="P379" s="231"/>
      <c r="Q379" s="231"/>
      <c r="R379" s="231"/>
      <c r="S379" s="231"/>
      <c r="T379" s="232"/>
      <c r="AT379" s="233" t="s">
        <v>147</v>
      </c>
      <c r="AU379" s="233" t="s">
        <v>79</v>
      </c>
      <c r="AV379" s="15" t="s">
        <v>143</v>
      </c>
      <c r="AW379" s="15" t="s">
        <v>32</v>
      </c>
      <c r="AX379" s="15" t="s">
        <v>77</v>
      </c>
      <c r="AY379" s="233" t="s">
        <v>137</v>
      </c>
    </row>
    <row r="380" spans="1:65" s="2" customFormat="1" ht="16.5" customHeight="1">
      <c r="A380" s="37"/>
      <c r="B380" s="38"/>
      <c r="C380" s="234" t="s">
        <v>622</v>
      </c>
      <c r="D380" s="234" t="s">
        <v>282</v>
      </c>
      <c r="E380" s="235" t="s">
        <v>623</v>
      </c>
      <c r="F380" s="236" t="s">
        <v>624</v>
      </c>
      <c r="G380" s="237" t="s">
        <v>341</v>
      </c>
      <c r="H380" s="238">
        <v>2</v>
      </c>
      <c r="I380" s="239"/>
      <c r="J380" s="240">
        <f>ROUND(I380*H380,2)</f>
        <v>0</v>
      </c>
      <c r="K380" s="236" t="s">
        <v>142</v>
      </c>
      <c r="L380" s="241"/>
      <c r="M380" s="242" t="s">
        <v>19</v>
      </c>
      <c r="N380" s="243" t="s">
        <v>41</v>
      </c>
      <c r="O380" s="67"/>
      <c r="P380" s="191">
        <f>O380*H380</f>
        <v>0</v>
      </c>
      <c r="Q380" s="191">
        <v>6.1000000000000004E-3</v>
      </c>
      <c r="R380" s="191">
        <f>Q380*H380</f>
        <v>1.2200000000000001E-2</v>
      </c>
      <c r="S380" s="191">
        <v>0</v>
      </c>
      <c r="T380" s="192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3" t="s">
        <v>192</v>
      </c>
      <c r="AT380" s="193" t="s">
        <v>282</v>
      </c>
      <c r="AU380" s="193" t="s">
        <v>79</v>
      </c>
      <c r="AY380" s="20" t="s">
        <v>137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20" t="s">
        <v>77</v>
      </c>
      <c r="BK380" s="194">
        <f>ROUND(I380*H380,2)</f>
        <v>0</v>
      </c>
      <c r="BL380" s="20" t="s">
        <v>143</v>
      </c>
      <c r="BM380" s="193" t="s">
        <v>625</v>
      </c>
    </row>
    <row r="381" spans="1:65" s="2" customFormat="1" ht="24.2" customHeight="1">
      <c r="A381" s="37"/>
      <c r="B381" s="38"/>
      <c r="C381" s="182" t="s">
        <v>626</v>
      </c>
      <c r="D381" s="182" t="s">
        <v>139</v>
      </c>
      <c r="E381" s="183" t="s">
        <v>627</v>
      </c>
      <c r="F381" s="184" t="s">
        <v>628</v>
      </c>
      <c r="G381" s="185" t="s">
        <v>188</v>
      </c>
      <c r="H381" s="186">
        <v>164.1</v>
      </c>
      <c r="I381" s="187"/>
      <c r="J381" s="188">
        <f>ROUND(I381*H381,2)</f>
        <v>0</v>
      </c>
      <c r="K381" s="184" t="s">
        <v>142</v>
      </c>
      <c r="L381" s="42"/>
      <c r="M381" s="189" t="s">
        <v>19</v>
      </c>
      <c r="N381" s="190" t="s">
        <v>41</v>
      </c>
      <c r="O381" s="67"/>
      <c r="P381" s="191">
        <f>O381*H381</f>
        <v>0</v>
      </c>
      <c r="Q381" s="191">
        <v>0.15540000000000001</v>
      </c>
      <c r="R381" s="191">
        <f>Q381*H381</f>
        <v>25.501139999999999</v>
      </c>
      <c r="S381" s="191">
        <v>0</v>
      </c>
      <c r="T381" s="192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3" t="s">
        <v>143</v>
      </c>
      <c r="AT381" s="193" t="s">
        <v>139</v>
      </c>
      <c r="AU381" s="193" t="s">
        <v>79</v>
      </c>
      <c r="AY381" s="20" t="s">
        <v>137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20" t="s">
        <v>77</v>
      </c>
      <c r="BK381" s="194">
        <f>ROUND(I381*H381,2)</f>
        <v>0</v>
      </c>
      <c r="BL381" s="20" t="s">
        <v>143</v>
      </c>
      <c r="BM381" s="193" t="s">
        <v>629</v>
      </c>
    </row>
    <row r="382" spans="1:65" s="2" customFormat="1" ht="11.25">
      <c r="A382" s="37"/>
      <c r="B382" s="38"/>
      <c r="C382" s="39"/>
      <c r="D382" s="195" t="s">
        <v>145</v>
      </c>
      <c r="E382" s="39"/>
      <c r="F382" s="196" t="s">
        <v>630</v>
      </c>
      <c r="G382" s="39"/>
      <c r="H382" s="39"/>
      <c r="I382" s="197"/>
      <c r="J382" s="39"/>
      <c r="K382" s="39"/>
      <c r="L382" s="42"/>
      <c r="M382" s="198"/>
      <c r="N382" s="199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145</v>
      </c>
      <c r="AU382" s="20" t="s">
        <v>79</v>
      </c>
    </row>
    <row r="383" spans="1:65" s="2" customFormat="1" ht="19.5">
      <c r="A383" s="37"/>
      <c r="B383" s="38"/>
      <c r="C383" s="39"/>
      <c r="D383" s="202" t="s">
        <v>153</v>
      </c>
      <c r="E383" s="39"/>
      <c r="F383" s="212" t="s">
        <v>631</v>
      </c>
      <c r="G383" s="39"/>
      <c r="H383" s="39"/>
      <c r="I383" s="197"/>
      <c r="J383" s="39"/>
      <c r="K383" s="39"/>
      <c r="L383" s="42"/>
      <c r="M383" s="198"/>
      <c r="N383" s="199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153</v>
      </c>
      <c r="AU383" s="20" t="s">
        <v>79</v>
      </c>
    </row>
    <row r="384" spans="1:65" s="13" customFormat="1" ht="11.25">
      <c r="B384" s="200"/>
      <c r="C384" s="201"/>
      <c r="D384" s="202" t="s">
        <v>147</v>
      </c>
      <c r="E384" s="203" t="s">
        <v>19</v>
      </c>
      <c r="F384" s="204" t="s">
        <v>632</v>
      </c>
      <c r="G384" s="201"/>
      <c r="H384" s="205">
        <v>67.400000000000006</v>
      </c>
      <c r="I384" s="206"/>
      <c r="J384" s="201"/>
      <c r="K384" s="201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147</v>
      </c>
      <c r="AU384" s="211" t="s">
        <v>79</v>
      </c>
      <c r="AV384" s="13" t="s">
        <v>79</v>
      </c>
      <c r="AW384" s="13" t="s">
        <v>32</v>
      </c>
      <c r="AX384" s="13" t="s">
        <v>70</v>
      </c>
      <c r="AY384" s="211" t="s">
        <v>137</v>
      </c>
    </row>
    <row r="385" spans="1:65" s="13" customFormat="1" ht="11.25">
      <c r="B385" s="200"/>
      <c r="C385" s="201"/>
      <c r="D385" s="202" t="s">
        <v>147</v>
      </c>
      <c r="E385" s="203" t="s">
        <v>19</v>
      </c>
      <c r="F385" s="204" t="s">
        <v>633</v>
      </c>
      <c r="G385" s="201"/>
      <c r="H385" s="205">
        <v>96.7</v>
      </c>
      <c r="I385" s="206"/>
      <c r="J385" s="201"/>
      <c r="K385" s="201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147</v>
      </c>
      <c r="AU385" s="211" t="s">
        <v>79</v>
      </c>
      <c r="AV385" s="13" t="s">
        <v>79</v>
      </c>
      <c r="AW385" s="13" t="s">
        <v>32</v>
      </c>
      <c r="AX385" s="13" t="s">
        <v>70</v>
      </c>
      <c r="AY385" s="211" t="s">
        <v>137</v>
      </c>
    </row>
    <row r="386" spans="1:65" s="15" customFormat="1" ht="11.25">
      <c r="B386" s="223"/>
      <c r="C386" s="224"/>
      <c r="D386" s="202" t="s">
        <v>147</v>
      </c>
      <c r="E386" s="225" t="s">
        <v>19</v>
      </c>
      <c r="F386" s="226" t="s">
        <v>159</v>
      </c>
      <c r="G386" s="224"/>
      <c r="H386" s="227">
        <v>164.1</v>
      </c>
      <c r="I386" s="228"/>
      <c r="J386" s="224"/>
      <c r="K386" s="224"/>
      <c r="L386" s="229"/>
      <c r="M386" s="230"/>
      <c r="N386" s="231"/>
      <c r="O386" s="231"/>
      <c r="P386" s="231"/>
      <c r="Q386" s="231"/>
      <c r="R386" s="231"/>
      <c r="S386" s="231"/>
      <c r="T386" s="232"/>
      <c r="AT386" s="233" t="s">
        <v>147</v>
      </c>
      <c r="AU386" s="233" t="s">
        <v>79</v>
      </c>
      <c r="AV386" s="15" t="s">
        <v>143</v>
      </c>
      <c r="AW386" s="15" t="s">
        <v>32</v>
      </c>
      <c r="AX386" s="15" t="s">
        <v>77</v>
      </c>
      <c r="AY386" s="233" t="s">
        <v>137</v>
      </c>
    </row>
    <row r="387" spans="1:65" s="2" customFormat="1" ht="16.5" customHeight="1">
      <c r="A387" s="37"/>
      <c r="B387" s="38"/>
      <c r="C387" s="234" t="s">
        <v>634</v>
      </c>
      <c r="D387" s="234" t="s">
        <v>282</v>
      </c>
      <c r="E387" s="235" t="s">
        <v>635</v>
      </c>
      <c r="F387" s="236" t="s">
        <v>636</v>
      </c>
      <c r="G387" s="237" t="s">
        <v>188</v>
      </c>
      <c r="H387" s="238">
        <v>167.38200000000001</v>
      </c>
      <c r="I387" s="239"/>
      <c r="J387" s="240">
        <f>ROUND(I387*H387,2)</f>
        <v>0</v>
      </c>
      <c r="K387" s="236" t="s">
        <v>142</v>
      </c>
      <c r="L387" s="241"/>
      <c r="M387" s="242" t="s">
        <v>19</v>
      </c>
      <c r="N387" s="243" t="s">
        <v>41</v>
      </c>
      <c r="O387" s="67"/>
      <c r="P387" s="191">
        <f>O387*H387</f>
        <v>0</v>
      </c>
      <c r="Q387" s="191">
        <v>0.10199999999999999</v>
      </c>
      <c r="R387" s="191">
        <f>Q387*H387</f>
        <v>17.072963999999999</v>
      </c>
      <c r="S387" s="191">
        <v>0</v>
      </c>
      <c r="T387" s="192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3" t="s">
        <v>192</v>
      </c>
      <c r="AT387" s="193" t="s">
        <v>282</v>
      </c>
      <c r="AU387" s="193" t="s">
        <v>79</v>
      </c>
      <c r="AY387" s="20" t="s">
        <v>137</v>
      </c>
      <c r="BE387" s="194">
        <f>IF(N387="základní",J387,0)</f>
        <v>0</v>
      </c>
      <c r="BF387" s="194">
        <f>IF(N387="snížená",J387,0)</f>
        <v>0</v>
      </c>
      <c r="BG387" s="194">
        <f>IF(N387="zákl. přenesená",J387,0)</f>
        <v>0</v>
      </c>
      <c r="BH387" s="194">
        <f>IF(N387="sníž. přenesená",J387,0)</f>
        <v>0</v>
      </c>
      <c r="BI387" s="194">
        <f>IF(N387="nulová",J387,0)</f>
        <v>0</v>
      </c>
      <c r="BJ387" s="20" t="s">
        <v>77</v>
      </c>
      <c r="BK387" s="194">
        <f>ROUND(I387*H387,2)</f>
        <v>0</v>
      </c>
      <c r="BL387" s="20" t="s">
        <v>143</v>
      </c>
      <c r="BM387" s="193" t="s">
        <v>637</v>
      </c>
    </row>
    <row r="388" spans="1:65" s="13" customFormat="1" ht="11.25">
      <c r="B388" s="200"/>
      <c r="C388" s="201"/>
      <c r="D388" s="202" t="s">
        <v>147</v>
      </c>
      <c r="E388" s="201"/>
      <c r="F388" s="204" t="s">
        <v>638</v>
      </c>
      <c r="G388" s="201"/>
      <c r="H388" s="205">
        <v>167.38200000000001</v>
      </c>
      <c r="I388" s="206"/>
      <c r="J388" s="201"/>
      <c r="K388" s="201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147</v>
      </c>
      <c r="AU388" s="211" t="s">
        <v>79</v>
      </c>
      <c r="AV388" s="13" t="s">
        <v>79</v>
      </c>
      <c r="AW388" s="13" t="s">
        <v>4</v>
      </c>
      <c r="AX388" s="13" t="s">
        <v>77</v>
      </c>
      <c r="AY388" s="211" t="s">
        <v>137</v>
      </c>
    </row>
    <row r="389" spans="1:65" s="2" customFormat="1" ht="24.2" customHeight="1">
      <c r="A389" s="37"/>
      <c r="B389" s="38"/>
      <c r="C389" s="182" t="s">
        <v>639</v>
      </c>
      <c r="D389" s="182" t="s">
        <v>139</v>
      </c>
      <c r="E389" s="183" t="s">
        <v>640</v>
      </c>
      <c r="F389" s="184" t="s">
        <v>641</v>
      </c>
      <c r="G389" s="185" t="s">
        <v>188</v>
      </c>
      <c r="H389" s="186">
        <v>22.2</v>
      </c>
      <c r="I389" s="187"/>
      <c r="J389" s="188">
        <f>ROUND(I389*H389,2)</f>
        <v>0</v>
      </c>
      <c r="K389" s="184" t="s">
        <v>142</v>
      </c>
      <c r="L389" s="42"/>
      <c r="M389" s="189" t="s">
        <v>19</v>
      </c>
      <c r="N389" s="190" t="s">
        <v>41</v>
      </c>
      <c r="O389" s="67"/>
      <c r="P389" s="191">
        <f>O389*H389</f>
        <v>0</v>
      </c>
      <c r="Q389" s="191">
        <v>0.1295</v>
      </c>
      <c r="R389" s="191">
        <f>Q389*H389</f>
        <v>2.8748999999999998</v>
      </c>
      <c r="S389" s="191">
        <v>0</v>
      </c>
      <c r="T389" s="192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3" t="s">
        <v>143</v>
      </c>
      <c r="AT389" s="193" t="s">
        <v>139</v>
      </c>
      <c r="AU389" s="193" t="s">
        <v>79</v>
      </c>
      <c r="AY389" s="20" t="s">
        <v>137</v>
      </c>
      <c r="BE389" s="194">
        <f>IF(N389="základní",J389,0)</f>
        <v>0</v>
      </c>
      <c r="BF389" s="194">
        <f>IF(N389="snížená",J389,0)</f>
        <v>0</v>
      </c>
      <c r="BG389" s="194">
        <f>IF(N389="zákl. přenesená",J389,0)</f>
        <v>0</v>
      </c>
      <c r="BH389" s="194">
        <f>IF(N389="sníž. přenesená",J389,0)</f>
        <v>0</v>
      </c>
      <c r="BI389" s="194">
        <f>IF(N389="nulová",J389,0)</f>
        <v>0</v>
      </c>
      <c r="BJ389" s="20" t="s">
        <v>77</v>
      </c>
      <c r="BK389" s="194">
        <f>ROUND(I389*H389,2)</f>
        <v>0</v>
      </c>
      <c r="BL389" s="20" t="s">
        <v>143</v>
      </c>
      <c r="BM389" s="193" t="s">
        <v>642</v>
      </c>
    </row>
    <row r="390" spans="1:65" s="2" customFormat="1" ht="11.25">
      <c r="A390" s="37"/>
      <c r="B390" s="38"/>
      <c r="C390" s="39"/>
      <c r="D390" s="195" t="s">
        <v>145</v>
      </c>
      <c r="E390" s="39"/>
      <c r="F390" s="196" t="s">
        <v>643</v>
      </c>
      <c r="G390" s="39"/>
      <c r="H390" s="39"/>
      <c r="I390" s="197"/>
      <c r="J390" s="39"/>
      <c r="K390" s="39"/>
      <c r="L390" s="42"/>
      <c r="M390" s="198"/>
      <c r="N390" s="199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20" t="s">
        <v>145</v>
      </c>
      <c r="AU390" s="20" t="s">
        <v>79</v>
      </c>
    </row>
    <row r="391" spans="1:65" s="2" customFormat="1" ht="19.5">
      <c r="A391" s="37"/>
      <c r="B391" s="38"/>
      <c r="C391" s="39"/>
      <c r="D391" s="202" t="s">
        <v>153</v>
      </c>
      <c r="E391" s="39"/>
      <c r="F391" s="212" t="s">
        <v>631</v>
      </c>
      <c r="G391" s="39"/>
      <c r="H391" s="39"/>
      <c r="I391" s="197"/>
      <c r="J391" s="39"/>
      <c r="K391" s="39"/>
      <c r="L391" s="42"/>
      <c r="M391" s="198"/>
      <c r="N391" s="199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153</v>
      </c>
      <c r="AU391" s="20" t="s">
        <v>79</v>
      </c>
    </row>
    <row r="392" spans="1:65" s="13" customFormat="1" ht="11.25">
      <c r="B392" s="200"/>
      <c r="C392" s="201"/>
      <c r="D392" s="202" t="s">
        <v>147</v>
      </c>
      <c r="E392" s="203" t="s">
        <v>19</v>
      </c>
      <c r="F392" s="204" t="s">
        <v>644</v>
      </c>
      <c r="G392" s="201"/>
      <c r="H392" s="205">
        <v>5.7</v>
      </c>
      <c r="I392" s="206"/>
      <c r="J392" s="201"/>
      <c r="K392" s="201"/>
      <c r="L392" s="207"/>
      <c r="M392" s="208"/>
      <c r="N392" s="209"/>
      <c r="O392" s="209"/>
      <c r="P392" s="209"/>
      <c r="Q392" s="209"/>
      <c r="R392" s="209"/>
      <c r="S392" s="209"/>
      <c r="T392" s="210"/>
      <c r="AT392" s="211" t="s">
        <v>147</v>
      </c>
      <c r="AU392" s="211" t="s">
        <v>79</v>
      </c>
      <c r="AV392" s="13" t="s">
        <v>79</v>
      </c>
      <c r="AW392" s="13" t="s">
        <v>32</v>
      </c>
      <c r="AX392" s="13" t="s">
        <v>70</v>
      </c>
      <c r="AY392" s="211" t="s">
        <v>137</v>
      </c>
    </row>
    <row r="393" spans="1:65" s="13" customFormat="1" ht="11.25">
      <c r="B393" s="200"/>
      <c r="C393" s="201"/>
      <c r="D393" s="202" t="s">
        <v>147</v>
      </c>
      <c r="E393" s="203" t="s">
        <v>19</v>
      </c>
      <c r="F393" s="204" t="s">
        <v>645</v>
      </c>
      <c r="G393" s="201"/>
      <c r="H393" s="205">
        <v>16.5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147</v>
      </c>
      <c r="AU393" s="211" t="s">
        <v>79</v>
      </c>
      <c r="AV393" s="13" t="s">
        <v>79</v>
      </c>
      <c r="AW393" s="13" t="s">
        <v>32</v>
      </c>
      <c r="AX393" s="13" t="s">
        <v>70</v>
      </c>
      <c r="AY393" s="211" t="s">
        <v>137</v>
      </c>
    </row>
    <row r="394" spans="1:65" s="15" customFormat="1" ht="11.25">
      <c r="B394" s="223"/>
      <c r="C394" s="224"/>
      <c r="D394" s="202" t="s">
        <v>147</v>
      </c>
      <c r="E394" s="225" t="s">
        <v>19</v>
      </c>
      <c r="F394" s="226" t="s">
        <v>159</v>
      </c>
      <c r="G394" s="224"/>
      <c r="H394" s="227">
        <v>22.2</v>
      </c>
      <c r="I394" s="228"/>
      <c r="J394" s="224"/>
      <c r="K394" s="224"/>
      <c r="L394" s="229"/>
      <c r="M394" s="230"/>
      <c r="N394" s="231"/>
      <c r="O394" s="231"/>
      <c r="P394" s="231"/>
      <c r="Q394" s="231"/>
      <c r="R394" s="231"/>
      <c r="S394" s="231"/>
      <c r="T394" s="232"/>
      <c r="AT394" s="233" t="s">
        <v>147</v>
      </c>
      <c r="AU394" s="233" t="s">
        <v>79</v>
      </c>
      <c r="AV394" s="15" t="s">
        <v>143</v>
      </c>
      <c r="AW394" s="15" t="s">
        <v>32</v>
      </c>
      <c r="AX394" s="15" t="s">
        <v>77</v>
      </c>
      <c r="AY394" s="233" t="s">
        <v>137</v>
      </c>
    </row>
    <row r="395" spans="1:65" s="2" customFormat="1" ht="16.5" customHeight="1">
      <c r="A395" s="37"/>
      <c r="B395" s="38"/>
      <c r="C395" s="234" t="s">
        <v>646</v>
      </c>
      <c r="D395" s="234" t="s">
        <v>282</v>
      </c>
      <c r="E395" s="235" t="s">
        <v>647</v>
      </c>
      <c r="F395" s="236" t="s">
        <v>648</v>
      </c>
      <c r="G395" s="237" t="s">
        <v>188</v>
      </c>
      <c r="H395" s="238">
        <v>22.643999999999998</v>
      </c>
      <c r="I395" s="239"/>
      <c r="J395" s="240">
        <f>ROUND(I395*H395,2)</f>
        <v>0</v>
      </c>
      <c r="K395" s="236" t="s">
        <v>142</v>
      </c>
      <c r="L395" s="241"/>
      <c r="M395" s="242" t="s">
        <v>19</v>
      </c>
      <c r="N395" s="243" t="s">
        <v>41</v>
      </c>
      <c r="O395" s="67"/>
      <c r="P395" s="191">
        <f>O395*H395</f>
        <v>0</v>
      </c>
      <c r="Q395" s="191">
        <v>3.5999999999999997E-2</v>
      </c>
      <c r="R395" s="191">
        <f>Q395*H395</f>
        <v>0.81518399999999991</v>
      </c>
      <c r="S395" s="191">
        <v>0</v>
      </c>
      <c r="T395" s="192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93" t="s">
        <v>192</v>
      </c>
      <c r="AT395" s="193" t="s">
        <v>282</v>
      </c>
      <c r="AU395" s="193" t="s">
        <v>79</v>
      </c>
      <c r="AY395" s="20" t="s">
        <v>137</v>
      </c>
      <c r="BE395" s="194">
        <f>IF(N395="základní",J395,0)</f>
        <v>0</v>
      </c>
      <c r="BF395" s="194">
        <f>IF(N395="snížená",J395,0)</f>
        <v>0</v>
      </c>
      <c r="BG395" s="194">
        <f>IF(N395="zákl. přenesená",J395,0)</f>
        <v>0</v>
      </c>
      <c r="BH395" s="194">
        <f>IF(N395="sníž. přenesená",J395,0)</f>
        <v>0</v>
      </c>
      <c r="BI395" s="194">
        <f>IF(N395="nulová",J395,0)</f>
        <v>0</v>
      </c>
      <c r="BJ395" s="20" t="s">
        <v>77</v>
      </c>
      <c r="BK395" s="194">
        <f>ROUND(I395*H395,2)</f>
        <v>0</v>
      </c>
      <c r="BL395" s="20" t="s">
        <v>143</v>
      </c>
      <c r="BM395" s="193" t="s">
        <v>649</v>
      </c>
    </row>
    <row r="396" spans="1:65" s="13" customFormat="1" ht="11.25">
      <c r="B396" s="200"/>
      <c r="C396" s="201"/>
      <c r="D396" s="202" t="s">
        <v>147</v>
      </c>
      <c r="E396" s="201"/>
      <c r="F396" s="204" t="s">
        <v>650</v>
      </c>
      <c r="G396" s="201"/>
      <c r="H396" s="205">
        <v>22.643999999999998</v>
      </c>
      <c r="I396" s="206"/>
      <c r="J396" s="201"/>
      <c r="K396" s="201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147</v>
      </c>
      <c r="AU396" s="211" t="s">
        <v>79</v>
      </c>
      <c r="AV396" s="13" t="s">
        <v>79</v>
      </c>
      <c r="AW396" s="13" t="s">
        <v>4</v>
      </c>
      <c r="AX396" s="13" t="s">
        <v>77</v>
      </c>
      <c r="AY396" s="211" t="s">
        <v>137</v>
      </c>
    </row>
    <row r="397" spans="1:65" s="2" customFormat="1" ht="16.5" customHeight="1">
      <c r="A397" s="37"/>
      <c r="B397" s="38"/>
      <c r="C397" s="182" t="s">
        <v>651</v>
      </c>
      <c r="D397" s="182" t="s">
        <v>139</v>
      </c>
      <c r="E397" s="183" t="s">
        <v>652</v>
      </c>
      <c r="F397" s="184" t="s">
        <v>653</v>
      </c>
      <c r="G397" s="185" t="s">
        <v>202</v>
      </c>
      <c r="H397" s="186">
        <v>10.256</v>
      </c>
      <c r="I397" s="187"/>
      <c r="J397" s="188">
        <f>ROUND(I397*H397,2)</f>
        <v>0</v>
      </c>
      <c r="K397" s="184" t="s">
        <v>142</v>
      </c>
      <c r="L397" s="42"/>
      <c r="M397" s="189" t="s">
        <v>19</v>
      </c>
      <c r="N397" s="190" t="s">
        <v>41</v>
      </c>
      <c r="O397" s="67"/>
      <c r="P397" s="191">
        <f>O397*H397</f>
        <v>0</v>
      </c>
      <c r="Q397" s="191">
        <v>2.2563399999999998</v>
      </c>
      <c r="R397" s="191">
        <f>Q397*H397</f>
        <v>23.141023039999997</v>
      </c>
      <c r="S397" s="191">
        <v>0</v>
      </c>
      <c r="T397" s="192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3" t="s">
        <v>143</v>
      </c>
      <c r="AT397" s="193" t="s">
        <v>139</v>
      </c>
      <c r="AU397" s="193" t="s">
        <v>79</v>
      </c>
      <c r="AY397" s="20" t="s">
        <v>137</v>
      </c>
      <c r="BE397" s="194">
        <f>IF(N397="základní",J397,0)</f>
        <v>0</v>
      </c>
      <c r="BF397" s="194">
        <f>IF(N397="snížená",J397,0)</f>
        <v>0</v>
      </c>
      <c r="BG397" s="194">
        <f>IF(N397="zákl. přenesená",J397,0)</f>
        <v>0</v>
      </c>
      <c r="BH397" s="194">
        <f>IF(N397="sníž. přenesená",J397,0)</f>
        <v>0</v>
      </c>
      <c r="BI397" s="194">
        <f>IF(N397="nulová",J397,0)</f>
        <v>0</v>
      </c>
      <c r="BJ397" s="20" t="s">
        <v>77</v>
      </c>
      <c r="BK397" s="194">
        <f>ROUND(I397*H397,2)</f>
        <v>0</v>
      </c>
      <c r="BL397" s="20" t="s">
        <v>143</v>
      </c>
      <c r="BM397" s="193" t="s">
        <v>654</v>
      </c>
    </row>
    <row r="398" spans="1:65" s="2" customFormat="1" ht="11.25">
      <c r="A398" s="37"/>
      <c r="B398" s="38"/>
      <c r="C398" s="39"/>
      <c r="D398" s="195" t="s">
        <v>145</v>
      </c>
      <c r="E398" s="39"/>
      <c r="F398" s="196" t="s">
        <v>655</v>
      </c>
      <c r="G398" s="39"/>
      <c r="H398" s="39"/>
      <c r="I398" s="197"/>
      <c r="J398" s="39"/>
      <c r="K398" s="39"/>
      <c r="L398" s="42"/>
      <c r="M398" s="198"/>
      <c r="N398" s="199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145</v>
      </c>
      <c r="AU398" s="20" t="s">
        <v>79</v>
      </c>
    </row>
    <row r="399" spans="1:65" s="13" customFormat="1" ht="11.25">
      <c r="B399" s="200"/>
      <c r="C399" s="201"/>
      <c r="D399" s="202" t="s">
        <v>147</v>
      </c>
      <c r="E399" s="203" t="s">
        <v>19</v>
      </c>
      <c r="F399" s="204" t="s">
        <v>656</v>
      </c>
      <c r="G399" s="201"/>
      <c r="H399" s="205">
        <v>4.6580000000000004</v>
      </c>
      <c r="I399" s="206"/>
      <c r="J399" s="201"/>
      <c r="K399" s="201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147</v>
      </c>
      <c r="AU399" s="211" t="s">
        <v>79</v>
      </c>
      <c r="AV399" s="13" t="s">
        <v>79</v>
      </c>
      <c r="AW399" s="13" t="s">
        <v>32</v>
      </c>
      <c r="AX399" s="13" t="s">
        <v>70</v>
      </c>
      <c r="AY399" s="211" t="s">
        <v>137</v>
      </c>
    </row>
    <row r="400" spans="1:65" s="13" customFormat="1" ht="11.25">
      <c r="B400" s="200"/>
      <c r="C400" s="201"/>
      <c r="D400" s="202" t="s">
        <v>147</v>
      </c>
      <c r="E400" s="203" t="s">
        <v>19</v>
      </c>
      <c r="F400" s="204" t="s">
        <v>657</v>
      </c>
      <c r="G400" s="201"/>
      <c r="H400" s="205">
        <v>5.5979999999999999</v>
      </c>
      <c r="I400" s="206"/>
      <c r="J400" s="201"/>
      <c r="K400" s="201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147</v>
      </c>
      <c r="AU400" s="211" t="s">
        <v>79</v>
      </c>
      <c r="AV400" s="13" t="s">
        <v>79</v>
      </c>
      <c r="AW400" s="13" t="s">
        <v>32</v>
      </c>
      <c r="AX400" s="13" t="s">
        <v>70</v>
      </c>
      <c r="AY400" s="211" t="s">
        <v>137</v>
      </c>
    </row>
    <row r="401" spans="1:65" s="15" customFormat="1" ht="11.25">
      <c r="B401" s="223"/>
      <c r="C401" s="224"/>
      <c r="D401" s="202" t="s">
        <v>147</v>
      </c>
      <c r="E401" s="225" t="s">
        <v>19</v>
      </c>
      <c r="F401" s="226" t="s">
        <v>159</v>
      </c>
      <c r="G401" s="224"/>
      <c r="H401" s="227">
        <v>10.256</v>
      </c>
      <c r="I401" s="228"/>
      <c r="J401" s="224"/>
      <c r="K401" s="224"/>
      <c r="L401" s="229"/>
      <c r="M401" s="230"/>
      <c r="N401" s="231"/>
      <c r="O401" s="231"/>
      <c r="P401" s="231"/>
      <c r="Q401" s="231"/>
      <c r="R401" s="231"/>
      <c r="S401" s="231"/>
      <c r="T401" s="232"/>
      <c r="AT401" s="233" t="s">
        <v>147</v>
      </c>
      <c r="AU401" s="233" t="s">
        <v>79</v>
      </c>
      <c r="AV401" s="15" t="s">
        <v>143</v>
      </c>
      <c r="AW401" s="15" t="s">
        <v>32</v>
      </c>
      <c r="AX401" s="15" t="s">
        <v>77</v>
      </c>
      <c r="AY401" s="233" t="s">
        <v>137</v>
      </c>
    </row>
    <row r="402" spans="1:65" s="2" customFormat="1" ht="24.2" customHeight="1">
      <c r="A402" s="37"/>
      <c r="B402" s="38"/>
      <c r="C402" s="182" t="s">
        <v>658</v>
      </c>
      <c r="D402" s="182" t="s">
        <v>139</v>
      </c>
      <c r="E402" s="183" t="s">
        <v>659</v>
      </c>
      <c r="F402" s="184" t="s">
        <v>660</v>
      </c>
      <c r="G402" s="185" t="s">
        <v>188</v>
      </c>
      <c r="H402" s="186">
        <v>120</v>
      </c>
      <c r="I402" s="187"/>
      <c r="J402" s="188">
        <f>ROUND(I402*H402,2)</f>
        <v>0</v>
      </c>
      <c r="K402" s="184" t="s">
        <v>142</v>
      </c>
      <c r="L402" s="42"/>
      <c r="M402" s="189" t="s">
        <v>19</v>
      </c>
      <c r="N402" s="190" t="s">
        <v>41</v>
      </c>
      <c r="O402" s="67"/>
      <c r="P402" s="191">
        <f>O402*H402</f>
        <v>0</v>
      </c>
      <c r="Q402" s="191">
        <v>1.0000000000000001E-5</v>
      </c>
      <c r="R402" s="191">
        <f>Q402*H402</f>
        <v>1.2000000000000001E-3</v>
      </c>
      <c r="S402" s="191">
        <v>0</v>
      </c>
      <c r="T402" s="192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3" t="s">
        <v>143</v>
      </c>
      <c r="AT402" s="193" t="s">
        <v>139</v>
      </c>
      <c r="AU402" s="193" t="s">
        <v>79</v>
      </c>
      <c r="AY402" s="20" t="s">
        <v>137</v>
      </c>
      <c r="BE402" s="194">
        <f>IF(N402="základní",J402,0)</f>
        <v>0</v>
      </c>
      <c r="BF402" s="194">
        <f>IF(N402="snížená",J402,0)</f>
        <v>0</v>
      </c>
      <c r="BG402" s="194">
        <f>IF(N402="zákl. přenesená",J402,0)</f>
        <v>0</v>
      </c>
      <c r="BH402" s="194">
        <f>IF(N402="sníž. přenesená",J402,0)</f>
        <v>0</v>
      </c>
      <c r="BI402" s="194">
        <f>IF(N402="nulová",J402,0)</f>
        <v>0</v>
      </c>
      <c r="BJ402" s="20" t="s">
        <v>77</v>
      </c>
      <c r="BK402" s="194">
        <f>ROUND(I402*H402,2)</f>
        <v>0</v>
      </c>
      <c r="BL402" s="20" t="s">
        <v>143</v>
      </c>
      <c r="BM402" s="193" t="s">
        <v>661</v>
      </c>
    </row>
    <row r="403" spans="1:65" s="2" customFormat="1" ht="11.25">
      <c r="A403" s="37"/>
      <c r="B403" s="38"/>
      <c r="C403" s="39"/>
      <c r="D403" s="195" t="s">
        <v>145</v>
      </c>
      <c r="E403" s="39"/>
      <c r="F403" s="196" t="s">
        <v>662</v>
      </c>
      <c r="G403" s="39"/>
      <c r="H403" s="39"/>
      <c r="I403" s="197"/>
      <c r="J403" s="39"/>
      <c r="K403" s="39"/>
      <c r="L403" s="42"/>
      <c r="M403" s="198"/>
      <c r="N403" s="199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145</v>
      </c>
      <c r="AU403" s="20" t="s">
        <v>79</v>
      </c>
    </row>
    <row r="404" spans="1:65" s="13" customFormat="1" ht="11.25">
      <c r="B404" s="200"/>
      <c r="C404" s="201"/>
      <c r="D404" s="202" t="s">
        <v>147</v>
      </c>
      <c r="E404" s="203" t="s">
        <v>19</v>
      </c>
      <c r="F404" s="204" t="s">
        <v>663</v>
      </c>
      <c r="G404" s="201"/>
      <c r="H404" s="205">
        <v>120</v>
      </c>
      <c r="I404" s="206"/>
      <c r="J404" s="201"/>
      <c r="K404" s="201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147</v>
      </c>
      <c r="AU404" s="211" t="s">
        <v>79</v>
      </c>
      <c r="AV404" s="13" t="s">
        <v>79</v>
      </c>
      <c r="AW404" s="13" t="s">
        <v>32</v>
      </c>
      <c r="AX404" s="13" t="s">
        <v>77</v>
      </c>
      <c r="AY404" s="211" t="s">
        <v>137</v>
      </c>
    </row>
    <row r="405" spans="1:65" s="2" customFormat="1" ht="21.75" customHeight="1">
      <c r="A405" s="37"/>
      <c r="B405" s="38"/>
      <c r="C405" s="182" t="s">
        <v>664</v>
      </c>
      <c r="D405" s="182" t="s">
        <v>139</v>
      </c>
      <c r="E405" s="183" t="s">
        <v>665</v>
      </c>
      <c r="F405" s="184" t="s">
        <v>666</v>
      </c>
      <c r="G405" s="185" t="s">
        <v>188</v>
      </c>
      <c r="H405" s="186">
        <v>65.2</v>
      </c>
      <c r="I405" s="187"/>
      <c r="J405" s="188">
        <f>ROUND(I405*H405,2)</f>
        <v>0</v>
      </c>
      <c r="K405" s="184" t="s">
        <v>142</v>
      </c>
      <c r="L405" s="42"/>
      <c r="M405" s="189" t="s">
        <v>19</v>
      </c>
      <c r="N405" s="190" t="s">
        <v>41</v>
      </c>
      <c r="O405" s="67"/>
      <c r="P405" s="191">
        <f>O405*H405</f>
        <v>0</v>
      </c>
      <c r="Q405" s="191">
        <v>0</v>
      </c>
      <c r="R405" s="191">
        <f>Q405*H405</f>
        <v>0</v>
      </c>
      <c r="S405" s="191">
        <v>0</v>
      </c>
      <c r="T405" s="192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3" t="s">
        <v>143</v>
      </c>
      <c r="AT405" s="193" t="s">
        <v>139</v>
      </c>
      <c r="AU405" s="193" t="s">
        <v>79</v>
      </c>
      <c r="AY405" s="20" t="s">
        <v>137</v>
      </c>
      <c r="BE405" s="194">
        <f>IF(N405="základní",J405,0)</f>
        <v>0</v>
      </c>
      <c r="BF405" s="194">
        <f>IF(N405="snížená",J405,0)</f>
        <v>0</v>
      </c>
      <c r="BG405" s="194">
        <f>IF(N405="zákl. přenesená",J405,0)</f>
        <v>0</v>
      </c>
      <c r="BH405" s="194">
        <f>IF(N405="sníž. přenesená",J405,0)</f>
        <v>0</v>
      </c>
      <c r="BI405" s="194">
        <f>IF(N405="nulová",J405,0)</f>
        <v>0</v>
      </c>
      <c r="BJ405" s="20" t="s">
        <v>77</v>
      </c>
      <c r="BK405" s="194">
        <f>ROUND(I405*H405,2)</f>
        <v>0</v>
      </c>
      <c r="BL405" s="20" t="s">
        <v>143</v>
      </c>
      <c r="BM405" s="193" t="s">
        <v>667</v>
      </c>
    </row>
    <row r="406" spans="1:65" s="2" customFormat="1" ht="11.25">
      <c r="A406" s="37"/>
      <c r="B406" s="38"/>
      <c r="C406" s="39"/>
      <c r="D406" s="195" t="s">
        <v>145</v>
      </c>
      <c r="E406" s="39"/>
      <c r="F406" s="196" t="s">
        <v>668</v>
      </c>
      <c r="G406" s="39"/>
      <c r="H406" s="39"/>
      <c r="I406" s="197"/>
      <c r="J406" s="39"/>
      <c r="K406" s="39"/>
      <c r="L406" s="42"/>
      <c r="M406" s="198"/>
      <c r="N406" s="199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20" t="s">
        <v>145</v>
      </c>
      <c r="AU406" s="20" t="s">
        <v>79</v>
      </c>
    </row>
    <row r="407" spans="1:65" s="13" customFormat="1" ht="11.25">
      <c r="B407" s="200"/>
      <c r="C407" s="201"/>
      <c r="D407" s="202" t="s">
        <v>147</v>
      </c>
      <c r="E407" s="203" t="s">
        <v>19</v>
      </c>
      <c r="F407" s="204" t="s">
        <v>669</v>
      </c>
      <c r="G407" s="201"/>
      <c r="H407" s="205">
        <v>65.2</v>
      </c>
      <c r="I407" s="206"/>
      <c r="J407" s="201"/>
      <c r="K407" s="201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147</v>
      </c>
      <c r="AU407" s="211" t="s">
        <v>79</v>
      </c>
      <c r="AV407" s="13" t="s">
        <v>79</v>
      </c>
      <c r="AW407" s="13" t="s">
        <v>32</v>
      </c>
      <c r="AX407" s="13" t="s">
        <v>77</v>
      </c>
      <c r="AY407" s="211" t="s">
        <v>137</v>
      </c>
    </row>
    <row r="408" spans="1:65" s="2" customFormat="1" ht="24.2" customHeight="1">
      <c r="A408" s="37"/>
      <c r="B408" s="38"/>
      <c r="C408" s="182" t="s">
        <v>670</v>
      </c>
      <c r="D408" s="182" t="s">
        <v>139</v>
      </c>
      <c r="E408" s="183" t="s">
        <v>671</v>
      </c>
      <c r="F408" s="184" t="s">
        <v>672</v>
      </c>
      <c r="G408" s="185" t="s">
        <v>188</v>
      </c>
      <c r="H408" s="186">
        <v>65.2</v>
      </c>
      <c r="I408" s="187"/>
      <c r="J408" s="188">
        <f>ROUND(I408*H408,2)</f>
        <v>0</v>
      </c>
      <c r="K408" s="184" t="s">
        <v>142</v>
      </c>
      <c r="L408" s="42"/>
      <c r="M408" s="189" t="s">
        <v>19</v>
      </c>
      <c r="N408" s="190" t="s">
        <v>41</v>
      </c>
      <c r="O408" s="67"/>
      <c r="P408" s="191">
        <f>O408*H408</f>
        <v>0</v>
      </c>
      <c r="Q408" s="191">
        <v>9.0000000000000006E-5</v>
      </c>
      <c r="R408" s="191">
        <f>Q408*H408</f>
        <v>5.8680000000000008E-3</v>
      </c>
      <c r="S408" s="191">
        <v>0</v>
      </c>
      <c r="T408" s="192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3" t="s">
        <v>143</v>
      </c>
      <c r="AT408" s="193" t="s">
        <v>139</v>
      </c>
      <c r="AU408" s="193" t="s">
        <v>79</v>
      </c>
      <c r="AY408" s="20" t="s">
        <v>137</v>
      </c>
      <c r="BE408" s="194">
        <f>IF(N408="základní",J408,0)</f>
        <v>0</v>
      </c>
      <c r="BF408" s="194">
        <f>IF(N408="snížená",J408,0)</f>
        <v>0</v>
      </c>
      <c r="BG408" s="194">
        <f>IF(N408="zákl. přenesená",J408,0)</f>
        <v>0</v>
      </c>
      <c r="BH408" s="194">
        <f>IF(N408="sníž. přenesená",J408,0)</f>
        <v>0</v>
      </c>
      <c r="BI408" s="194">
        <f>IF(N408="nulová",J408,0)</f>
        <v>0</v>
      </c>
      <c r="BJ408" s="20" t="s">
        <v>77</v>
      </c>
      <c r="BK408" s="194">
        <f>ROUND(I408*H408,2)</f>
        <v>0</v>
      </c>
      <c r="BL408" s="20" t="s">
        <v>143</v>
      </c>
      <c r="BM408" s="193" t="s">
        <v>673</v>
      </c>
    </row>
    <row r="409" spans="1:65" s="2" customFormat="1" ht="11.25">
      <c r="A409" s="37"/>
      <c r="B409" s="38"/>
      <c r="C409" s="39"/>
      <c r="D409" s="195" t="s">
        <v>145</v>
      </c>
      <c r="E409" s="39"/>
      <c r="F409" s="196" t="s">
        <v>674</v>
      </c>
      <c r="G409" s="39"/>
      <c r="H409" s="39"/>
      <c r="I409" s="197"/>
      <c r="J409" s="39"/>
      <c r="K409" s="39"/>
      <c r="L409" s="42"/>
      <c r="M409" s="198"/>
      <c r="N409" s="199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145</v>
      </c>
      <c r="AU409" s="20" t="s">
        <v>79</v>
      </c>
    </row>
    <row r="410" spans="1:65" s="2" customFormat="1" ht="16.5" customHeight="1">
      <c r="A410" s="37"/>
      <c r="B410" s="38"/>
      <c r="C410" s="182" t="s">
        <v>675</v>
      </c>
      <c r="D410" s="182" t="s">
        <v>139</v>
      </c>
      <c r="E410" s="183" t="s">
        <v>676</v>
      </c>
      <c r="F410" s="184" t="s">
        <v>677</v>
      </c>
      <c r="G410" s="185" t="s">
        <v>91</v>
      </c>
      <c r="H410" s="186">
        <v>15.55</v>
      </c>
      <c r="I410" s="187"/>
      <c r="J410" s="188">
        <f>ROUND(I410*H410,2)</f>
        <v>0</v>
      </c>
      <c r="K410" s="184" t="s">
        <v>142</v>
      </c>
      <c r="L410" s="42"/>
      <c r="M410" s="189" t="s">
        <v>19</v>
      </c>
      <c r="N410" s="190" t="s">
        <v>41</v>
      </c>
      <c r="O410" s="67"/>
      <c r="P410" s="191">
        <f>O410*H410</f>
        <v>0</v>
      </c>
      <c r="Q410" s="191">
        <v>4.6999999999999999E-4</v>
      </c>
      <c r="R410" s="191">
        <f>Q410*H410</f>
        <v>7.3084999999999999E-3</v>
      </c>
      <c r="S410" s="191">
        <v>0</v>
      </c>
      <c r="T410" s="192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3" t="s">
        <v>143</v>
      </c>
      <c r="AT410" s="193" t="s">
        <v>139</v>
      </c>
      <c r="AU410" s="193" t="s">
        <v>79</v>
      </c>
      <c r="AY410" s="20" t="s">
        <v>137</v>
      </c>
      <c r="BE410" s="194">
        <f>IF(N410="základní",J410,0)</f>
        <v>0</v>
      </c>
      <c r="BF410" s="194">
        <f>IF(N410="snížená",J410,0)</f>
        <v>0</v>
      </c>
      <c r="BG410" s="194">
        <f>IF(N410="zákl. přenesená",J410,0)</f>
        <v>0</v>
      </c>
      <c r="BH410" s="194">
        <f>IF(N410="sníž. přenesená",J410,0)</f>
        <v>0</v>
      </c>
      <c r="BI410" s="194">
        <f>IF(N410="nulová",J410,0)</f>
        <v>0</v>
      </c>
      <c r="BJ410" s="20" t="s">
        <v>77</v>
      </c>
      <c r="BK410" s="194">
        <f>ROUND(I410*H410,2)</f>
        <v>0</v>
      </c>
      <c r="BL410" s="20" t="s">
        <v>143</v>
      </c>
      <c r="BM410" s="193" t="s">
        <v>678</v>
      </c>
    </row>
    <row r="411" spans="1:65" s="2" customFormat="1" ht="11.25">
      <c r="A411" s="37"/>
      <c r="B411" s="38"/>
      <c r="C411" s="39"/>
      <c r="D411" s="195" t="s">
        <v>145</v>
      </c>
      <c r="E411" s="39"/>
      <c r="F411" s="196" t="s">
        <v>679</v>
      </c>
      <c r="G411" s="39"/>
      <c r="H411" s="39"/>
      <c r="I411" s="197"/>
      <c r="J411" s="39"/>
      <c r="K411" s="39"/>
      <c r="L411" s="42"/>
      <c r="M411" s="198"/>
      <c r="N411" s="199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145</v>
      </c>
      <c r="AU411" s="20" t="s">
        <v>79</v>
      </c>
    </row>
    <row r="412" spans="1:65" s="13" customFormat="1" ht="11.25">
      <c r="B412" s="200"/>
      <c r="C412" s="201"/>
      <c r="D412" s="202" t="s">
        <v>147</v>
      </c>
      <c r="E412" s="203" t="s">
        <v>19</v>
      </c>
      <c r="F412" s="204" t="s">
        <v>680</v>
      </c>
      <c r="G412" s="201"/>
      <c r="H412" s="205">
        <v>15.55</v>
      </c>
      <c r="I412" s="206"/>
      <c r="J412" s="201"/>
      <c r="K412" s="201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147</v>
      </c>
      <c r="AU412" s="211" t="s">
        <v>79</v>
      </c>
      <c r="AV412" s="13" t="s">
        <v>79</v>
      </c>
      <c r="AW412" s="13" t="s">
        <v>32</v>
      </c>
      <c r="AX412" s="13" t="s">
        <v>77</v>
      </c>
      <c r="AY412" s="211" t="s">
        <v>137</v>
      </c>
    </row>
    <row r="413" spans="1:65" s="2" customFormat="1" ht="16.5" customHeight="1">
      <c r="A413" s="37"/>
      <c r="B413" s="38"/>
      <c r="C413" s="182" t="s">
        <v>681</v>
      </c>
      <c r="D413" s="182" t="s">
        <v>139</v>
      </c>
      <c r="E413" s="183" t="s">
        <v>682</v>
      </c>
      <c r="F413" s="184" t="s">
        <v>683</v>
      </c>
      <c r="G413" s="185" t="s">
        <v>188</v>
      </c>
      <c r="H413" s="186">
        <v>65.2</v>
      </c>
      <c r="I413" s="187"/>
      <c r="J413" s="188">
        <f>ROUND(I413*H413,2)</f>
        <v>0</v>
      </c>
      <c r="K413" s="184" t="s">
        <v>142</v>
      </c>
      <c r="L413" s="42"/>
      <c r="M413" s="189" t="s">
        <v>19</v>
      </c>
      <c r="N413" s="190" t="s">
        <v>41</v>
      </c>
      <c r="O413" s="67"/>
      <c r="P413" s="191">
        <f>O413*H413</f>
        <v>0</v>
      </c>
      <c r="Q413" s="191">
        <v>0</v>
      </c>
      <c r="R413" s="191">
        <f>Q413*H413</f>
        <v>0</v>
      </c>
      <c r="S413" s="191">
        <v>0</v>
      </c>
      <c r="T413" s="192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93" t="s">
        <v>143</v>
      </c>
      <c r="AT413" s="193" t="s">
        <v>139</v>
      </c>
      <c r="AU413" s="193" t="s">
        <v>79</v>
      </c>
      <c r="AY413" s="20" t="s">
        <v>137</v>
      </c>
      <c r="BE413" s="194">
        <f>IF(N413="základní",J413,0)</f>
        <v>0</v>
      </c>
      <c r="BF413" s="194">
        <f>IF(N413="snížená",J413,0)</f>
        <v>0</v>
      </c>
      <c r="BG413" s="194">
        <f>IF(N413="zákl. přenesená",J413,0)</f>
        <v>0</v>
      </c>
      <c r="BH413" s="194">
        <f>IF(N413="sníž. přenesená",J413,0)</f>
        <v>0</v>
      </c>
      <c r="BI413" s="194">
        <f>IF(N413="nulová",J413,0)</f>
        <v>0</v>
      </c>
      <c r="BJ413" s="20" t="s">
        <v>77</v>
      </c>
      <c r="BK413" s="194">
        <f>ROUND(I413*H413,2)</f>
        <v>0</v>
      </c>
      <c r="BL413" s="20" t="s">
        <v>143</v>
      </c>
      <c r="BM413" s="193" t="s">
        <v>684</v>
      </c>
    </row>
    <row r="414" spans="1:65" s="2" customFormat="1" ht="11.25">
      <c r="A414" s="37"/>
      <c r="B414" s="38"/>
      <c r="C414" s="39"/>
      <c r="D414" s="195" t="s">
        <v>145</v>
      </c>
      <c r="E414" s="39"/>
      <c r="F414" s="196" t="s">
        <v>685</v>
      </c>
      <c r="G414" s="39"/>
      <c r="H414" s="39"/>
      <c r="I414" s="197"/>
      <c r="J414" s="39"/>
      <c r="K414" s="39"/>
      <c r="L414" s="42"/>
      <c r="M414" s="198"/>
      <c r="N414" s="199"/>
      <c r="O414" s="67"/>
      <c r="P414" s="67"/>
      <c r="Q414" s="67"/>
      <c r="R414" s="67"/>
      <c r="S414" s="67"/>
      <c r="T414" s="68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20" t="s">
        <v>145</v>
      </c>
      <c r="AU414" s="20" t="s">
        <v>79</v>
      </c>
    </row>
    <row r="415" spans="1:65" s="13" customFormat="1" ht="11.25">
      <c r="B415" s="200"/>
      <c r="C415" s="201"/>
      <c r="D415" s="202" t="s">
        <v>147</v>
      </c>
      <c r="E415" s="203" t="s">
        <v>19</v>
      </c>
      <c r="F415" s="204" t="s">
        <v>669</v>
      </c>
      <c r="G415" s="201"/>
      <c r="H415" s="205">
        <v>65.2</v>
      </c>
      <c r="I415" s="206"/>
      <c r="J415" s="201"/>
      <c r="K415" s="201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147</v>
      </c>
      <c r="AU415" s="211" t="s">
        <v>79</v>
      </c>
      <c r="AV415" s="13" t="s">
        <v>79</v>
      </c>
      <c r="AW415" s="13" t="s">
        <v>32</v>
      </c>
      <c r="AX415" s="13" t="s">
        <v>77</v>
      </c>
      <c r="AY415" s="211" t="s">
        <v>137</v>
      </c>
    </row>
    <row r="416" spans="1:65" s="2" customFormat="1" ht="16.5" customHeight="1">
      <c r="A416" s="37"/>
      <c r="B416" s="38"/>
      <c r="C416" s="182" t="s">
        <v>686</v>
      </c>
      <c r="D416" s="182" t="s">
        <v>139</v>
      </c>
      <c r="E416" s="183" t="s">
        <v>687</v>
      </c>
      <c r="F416" s="184" t="s">
        <v>688</v>
      </c>
      <c r="G416" s="185" t="s">
        <v>341</v>
      </c>
      <c r="H416" s="186">
        <v>2</v>
      </c>
      <c r="I416" s="187"/>
      <c r="J416" s="188">
        <f>ROUND(I416*H416,2)</f>
        <v>0</v>
      </c>
      <c r="K416" s="184" t="s">
        <v>142</v>
      </c>
      <c r="L416" s="42"/>
      <c r="M416" s="189" t="s">
        <v>19</v>
      </c>
      <c r="N416" s="190" t="s">
        <v>41</v>
      </c>
      <c r="O416" s="67"/>
      <c r="P416" s="191">
        <f>O416*H416</f>
        <v>0</v>
      </c>
      <c r="Q416" s="191">
        <v>0.35743999999999998</v>
      </c>
      <c r="R416" s="191">
        <f>Q416*H416</f>
        <v>0.71487999999999996</v>
      </c>
      <c r="S416" s="191">
        <v>0</v>
      </c>
      <c r="T416" s="192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3" t="s">
        <v>143</v>
      </c>
      <c r="AT416" s="193" t="s">
        <v>139</v>
      </c>
      <c r="AU416" s="193" t="s">
        <v>79</v>
      </c>
      <c r="AY416" s="20" t="s">
        <v>137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20" t="s">
        <v>77</v>
      </c>
      <c r="BK416" s="194">
        <f>ROUND(I416*H416,2)</f>
        <v>0</v>
      </c>
      <c r="BL416" s="20" t="s">
        <v>143</v>
      </c>
      <c r="BM416" s="193" t="s">
        <v>689</v>
      </c>
    </row>
    <row r="417" spans="1:65" s="2" customFormat="1" ht="11.25">
      <c r="A417" s="37"/>
      <c r="B417" s="38"/>
      <c r="C417" s="39"/>
      <c r="D417" s="195" t="s">
        <v>145</v>
      </c>
      <c r="E417" s="39"/>
      <c r="F417" s="196" t="s">
        <v>690</v>
      </c>
      <c r="G417" s="39"/>
      <c r="H417" s="39"/>
      <c r="I417" s="197"/>
      <c r="J417" s="39"/>
      <c r="K417" s="39"/>
      <c r="L417" s="42"/>
      <c r="M417" s="198"/>
      <c r="N417" s="199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145</v>
      </c>
      <c r="AU417" s="20" t="s">
        <v>79</v>
      </c>
    </row>
    <row r="418" spans="1:65" s="13" customFormat="1" ht="11.25">
      <c r="B418" s="200"/>
      <c r="C418" s="201"/>
      <c r="D418" s="202" t="s">
        <v>147</v>
      </c>
      <c r="E418" s="203" t="s">
        <v>19</v>
      </c>
      <c r="F418" s="204" t="s">
        <v>691</v>
      </c>
      <c r="G418" s="201"/>
      <c r="H418" s="205">
        <v>2</v>
      </c>
      <c r="I418" s="206"/>
      <c r="J418" s="201"/>
      <c r="K418" s="201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147</v>
      </c>
      <c r="AU418" s="211" t="s">
        <v>79</v>
      </c>
      <c r="AV418" s="13" t="s">
        <v>79</v>
      </c>
      <c r="AW418" s="13" t="s">
        <v>32</v>
      </c>
      <c r="AX418" s="13" t="s">
        <v>77</v>
      </c>
      <c r="AY418" s="211" t="s">
        <v>137</v>
      </c>
    </row>
    <row r="419" spans="1:65" s="2" customFormat="1" ht="16.5" customHeight="1">
      <c r="A419" s="37"/>
      <c r="B419" s="38"/>
      <c r="C419" s="182" t="s">
        <v>692</v>
      </c>
      <c r="D419" s="182" t="s">
        <v>139</v>
      </c>
      <c r="E419" s="183" t="s">
        <v>693</v>
      </c>
      <c r="F419" s="184" t="s">
        <v>694</v>
      </c>
      <c r="G419" s="185" t="s">
        <v>341</v>
      </c>
      <c r="H419" s="186">
        <v>2</v>
      </c>
      <c r="I419" s="187"/>
      <c r="J419" s="188">
        <f>ROUND(I419*H419,2)</f>
        <v>0</v>
      </c>
      <c r="K419" s="184" t="s">
        <v>142</v>
      </c>
      <c r="L419" s="42"/>
      <c r="M419" s="189" t="s">
        <v>19</v>
      </c>
      <c r="N419" s="190" t="s">
        <v>41</v>
      </c>
      <c r="O419" s="67"/>
      <c r="P419" s="191">
        <f>O419*H419</f>
        <v>0</v>
      </c>
      <c r="Q419" s="191">
        <v>0</v>
      </c>
      <c r="R419" s="191">
        <f>Q419*H419</f>
        <v>0</v>
      </c>
      <c r="S419" s="191">
        <v>0.48199999999999998</v>
      </c>
      <c r="T419" s="192">
        <f>S419*H419</f>
        <v>0.96399999999999997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93" t="s">
        <v>143</v>
      </c>
      <c r="AT419" s="193" t="s">
        <v>139</v>
      </c>
      <c r="AU419" s="193" t="s">
        <v>79</v>
      </c>
      <c r="AY419" s="20" t="s">
        <v>137</v>
      </c>
      <c r="BE419" s="194">
        <f>IF(N419="základní",J419,0)</f>
        <v>0</v>
      </c>
      <c r="BF419" s="194">
        <f>IF(N419="snížená",J419,0)</f>
        <v>0</v>
      </c>
      <c r="BG419" s="194">
        <f>IF(N419="zákl. přenesená",J419,0)</f>
        <v>0</v>
      </c>
      <c r="BH419" s="194">
        <f>IF(N419="sníž. přenesená",J419,0)</f>
        <v>0</v>
      </c>
      <c r="BI419" s="194">
        <f>IF(N419="nulová",J419,0)</f>
        <v>0</v>
      </c>
      <c r="BJ419" s="20" t="s">
        <v>77</v>
      </c>
      <c r="BK419" s="194">
        <f>ROUND(I419*H419,2)</f>
        <v>0</v>
      </c>
      <c r="BL419" s="20" t="s">
        <v>143</v>
      </c>
      <c r="BM419" s="193" t="s">
        <v>695</v>
      </c>
    </row>
    <row r="420" spans="1:65" s="2" customFormat="1" ht="11.25">
      <c r="A420" s="37"/>
      <c r="B420" s="38"/>
      <c r="C420" s="39"/>
      <c r="D420" s="195" t="s">
        <v>145</v>
      </c>
      <c r="E420" s="39"/>
      <c r="F420" s="196" t="s">
        <v>696</v>
      </c>
      <c r="G420" s="39"/>
      <c r="H420" s="39"/>
      <c r="I420" s="197"/>
      <c r="J420" s="39"/>
      <c r="K420" s="39"/>
      <c r="L420" s="42"/>
      <c r="M420" s="198"/>
      <c r="N420" s="199"/>
      <c r="O420" s="67"/>
      <c r="P420" s="67"/>
      <c r="Q420" s="67"/>
      <c r="R420" s="67"/>
      <c r="S420" s="67"/>
      <c r="T420" s="68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20" t="s">
        <v>145</v>
      </c>
      <c r="AU420" s="20" t="s">
        <v>79</v>
      </c>
    </row>
    <row r="421" spans="1:65" s="2" customFormat="1" ht="19.5">
      <c r="A421" s="37"/>
      <c r="B421" s="38"/>
      <c r="C421" s="39"/>
      <c r="D421" s="202" t="s">
        <v>153</v>
      </c>
      <c r="E421" s="39"/>
      <c r="F421" s="212" t="s">
        <v>697</v>
      </c>
      <c r="G421" s="39"/>
      <c r="H421" s="39"/>
      <c r="I421" s="197"/>
      <c r="J421" s="39"/>
      <c r="K421" s="39"/>
      <c r="L421" s="42"/>
      <c r="M421" s="198"/>
      <c r="N421" s="199"/>
      <c r="O421" s="67"/>
      <c r="P421" s="67"/>
      <c r="Q421" s="67"/>
      <c r="R421" s="67"/>
      <c r="S421" s="67"/>
      <c r="T421" s="68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20" t="s">
        <v>153</v>
      </c>
      <c r="AU421" s="20" t="s">
        <v>79</v>
      </c>
    </row>
    <row r="422" spans="1:65" s="13" customFormat="1" ht="11.25">
      <c r="B422" s="200"/>
      <c r="C422" s="201"/>
      <c r="D422" s="202" t="s">
        <v>147</v>
      </c>
      <c r="E422" s="203" t="s">
        <v>19</v>
      </c>
      <c r="F422" s="204" t="s">
        <v>691</v>
      </c>
      <c r="G422" s="201"/>
      <c r="H422" s="205">
        <v>2</v>
      </c>
      <c r="I422" s="206"/>
      <c r="J422" s="201"/>
      <c r="K422" s="201"/>
      <c r="L422" s="207"/>
      <c r="M422" s="208"/>
      <c r="N422" s="209"/>
      <c r="O422" s="209"/>
      <c r="P422" s="209"/>
      <c r="Q422" s="209"/>
      <c r="R422" s="209"/>
      <c r="S422" s="209"/>
      <c r="T422" s="210"/>
      <c r="AT422" s="211" t="s">
        <v>147</v>
      </c>
      <c r="AU422" s="211" t="s">
        <v>79</v>
      </c>
      <c r="AV422" s="13" t="s">
        <v>79</v>
      </c>
      <c r="AW422" s="13" t="s">
        <v>32</v>
      </c>
      <c r="AX422" s="13" t="s">
        <v>77</v>
      </c>
      <c r="AY422" s="211" t="s">
        <v>137</v>
      </c>
    </row>
    <row r="423" spans="1:65" s="2" customFormat="1" ht="33" customHeight="1">
      <c r="A423" s="37"/>
      <c r="B423" s="38"/>
      <c r="C423" s="182" t="s">
        <v>698</v>
      </c>
      <c r="D423" s="182" t="s">
        <v>139</v>
      </c>
      <c r="E423" s="183" t="s">
        <v>699</v>
      </c>
      <c r="F423" s="184" t="s">
        <v>700</v>
      </c>
      <c r="G423" s="185" t="s">
        <v>341</v>
      </c>
      <c r="H423" s="186">
        <v>3</v>
      </c>
      <c r="I423" s="187"/>
      <c r="J423" s="188">
        <f>ROUND(I423*H423,2)</f>
        <v>0</v>
      </c>
      <c r="K423" s="184" t="s">
        <v>142</v>
      </c>
      <c r="L423" s="42"/>
      <c r="M423" s="189" t="s">
        <v>19</v>
      </c>
      <c r="N423" s="190" t="s">
        <v>41</v>
      </c>
      <c r="O423" s="67"/>
      <c r="P423" s="191">
        <f>O423*H423</f>
        <v>0</v>
      </c>
      <c r="Q423" s="191">
        <v>0</v>
      </c>
      <c r="R423" s="191">
        <f>Q423*H423</f>
        <v>0</v>
      </c>
      <c r="S423" s="191">
        <v>8.2000000000000003E-2</v>
      </c>
      <c r="T423" s="192">
        <f>S423*H423</f>
        <v>0.246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93" t="s">
        <v>143</v>
      </c>
      <c r="AT423" s="193" t="s">
        <v>139</v>
      </c>
      <c r="AU423" s="193" t="s">
        <v>79</v>
      </c>
      <c r="AY423" s="20" t="s">
        <v>137</v>
      </c>
      <c r="BE423" s="194">
        <f>IF(N423="základní",J423,0)</f>
        <v>0</v>
      </c>
      <c r="BF423" s="194">
        <f>IF(N423="snížená",J423,0)</f>
        <v>0</v>
      </c>
      <c r="BG423" s="194">
        <f>IF(N423="zákl. přenesená",J423,0)</f>
        <v>0</v>
      </c>
      <c r="BH423" s="194">
        <f>IF(N423="sníž. přenesená",J423,0)</f>
        <v>0</v>
      </c>
      <c r="BI423" s="194">
        <f>IF(N423="nulová",J423,0)</f>
        <v>0</v>
      </c>
      <c r="BJ423" s="20" t="s">
        <v>77</v>
      </c>
      <c r="BK423" s="194">
        <f>ROUND(I423*H423,2)</f>
        <v>0</v>
      </c>
      <c r="BL423" s="20" t="s">
        <v>143</v>
      </c>
      <c r="BM423" s="193" t="s">
        <v>701</v>
      </c>
    </row>
    <row r="424" spans="1:65" s="2" customFormat="1" ht="11.25">
      <c r="A424" s="37"/>
      <c r="B424" s="38"/>
      <c r="C424" s="39"/>
      <c r="D424" s="195" t="s">
        <v>145</v>
      </c>
      <c r="E424" s="39"/>
      <c r="F424" s="196" t="s">
        <v>702</v>
      </c>
      <c r="G424" s="39"/>
      <c r="H424" s="39"/>
      <c r="I424" s="197"/>
      <c r="J424" s="39"/>
      <c r="K424" s="39"/>
      <c r="L424" s="42"/>
      <c r="M424" s="198"/>
      <c r="N424" s="199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145</v>
      </c>
      <c r="AU424" s="20" t="s">
        <v>79</v>
      </c>
    </row>
    <row r="425" spans="1:65" s="13" customFormat="1" ht="11.25">
      <c r="B425" s="200"/>
      <c r="C425" s="201"/>
      <c r="D425" s="202" t="s">
        <v>147</v>
      </c>
      <c r="E425" s="203" t="s">
        <v>19</v>
      </c>
      <c r="F425" s="204" t="s">
        <v>703</v>
      </c>
      <c r="G425" s="201"/>
      <c r="H425" s="205">
        <v>1</v>
      </c>
      <c r="I425" s="206"/>
      <c r="J425" s="201"/>
      <c r="K425" s="201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147</v>
      </c>
      <c r="AU425" s="211" t="s">
        <v>79</v>
      </c>
      <c r="AV425" s="13" t="s">
        <v>79</v>
      </c>
      <c r="AW425" s="13" t="s">
        <v>32</v>
      </c>
      <c r="AX425" s="13" t="s">
        <v>70</v>
      </c>
      <c r="AY425" s="211" t="s">
        <v>137</v>
      </c>
    </row>
    <row r="426" spans="1:65" s="13" customFormat="1" ht="11.25">
      <c r="B426" s="200"/>
      <c r="C426" s="201"/>
      <c r="D426" s="202" t="s">
        <v>147</v>
      </c>
      <c r="E426" s="203" t="s">
        <v>19</v>
      </c>
      <c r="F426" s="204" t="s">
        <v>704</v>
      </c>
      <c r="G426" s="201"/>
      <c r="H426" s="205">
        <v>2</v>
      </c>
      <c r="I426" s="206"/>
      <c r="J426" s="201"/>
      <c r="K426" s="201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147</v>
      </c>
      <c r="AU426" s="211" t="s">
        <v>79</v>
      </c>
      <c r="AV426" s="13" t="s">
        <v>79</v>
      </c>
      <c r="AW426" s="13" t="s">
        <v>32</v>
      </c>
      <c r="AX426" s="13" t="s">
        <v>70</v>
      </c>
      <c r="AY426" s="211" t="s">
        <v>137</v>
      </c>
    </row>
    <row r="427" spans="1:65" s="15" customFormat="1" ht="11.25">
      <c r="B427" s="223"/>
      <c r="C427" s="224"/>
      <c r="D427" s="202" t="s">
        <v>147</v>
      </c>
      <c r="E427" s="225" t="s">
        <v>19</v>
      </c>
      <c r="F427" s="226" t="s">
        <v>159</v>
      </c>
      <c r="G427" s="224"/>
      <c r="H427" s="227">
        <v>3</v>
      </c>
      <c r="I427" s="228"/>
      <c r="J427" s="224"/>
      <c r="K427" s="224"/>
      <c r="L427" s="229"/>
      <c r="M427" s="230"/>
      <c r="N427" s="231"/>
      <c r="O427" s="231"/>
      <c r="P427" s="231"/>
      <c r="Q427" s="231"/>
      <c r="R427" s="231"/>
      <c r="S427" s="231"/>
      <c r="T427" s="232"/>
      <c r="AT427" s="233" t="s">
        <v>147</v>
      </c>
      <c r="AU427" s="233" t="s">
        <v>79</v>
      </c>
      <c r="AV427" s="15" t="s">
        <v>143</v>
      </c>
      <c r="AW427" s="15" t="s">
        <v>32</v>
      </c>
      <c r="AX427" s="15" t="s">
        <v>77</v>
      </c>
      <c r="AY427" s="233" t="s">
        <v>137</v>
      </c>
    </row>
    <row r="428" spans="1:65" s="2" customFormat="1" ht="24.2" customHeight="1">
      <c r="A428" s="37"/>
      <c r="B428" s="38"/>
      <c r="C428" s="182" t="s">
        <v>705</v>
      </c>
      <c r="D428" s="182" t="s">
        <v>139</v>
      </c>
      <c r="E428" s="183" t="s">
        <v>706</v>
      </c>
      <c r="F428" s="184" t="s">
        <v>707</v>
      </c>
      <c r="G428" s="185" t="s">
        <v>341</v>
      </c>
      <c r="H428" s="186">
        <v>3</v>
      </c>
      <c r="I428" s="187"/>
      <c r="J428" s="188">
        <f>ROUND(I428*H428,2)</f>
        <v>0</v>
      </c>
      <c r="K428" s="184" t="s">
        <v>142</v>
      </c>
      <c r="L428" s="42"/>
      <c r="M428" s="189" t="s">
        <v>19</v>
      </c>
      <c r="N428" s="190" t="s">
        <v>41</v>
      </c>
      <c r="O428" s="67"/>
      <c r="P428" s="191">
        <f>O428*H428</f>
        <v>0</v>
      </c>
      <c r="Q428" s="191">
        <v>0</v>
      </c>
      <c r="R428" s="191">
        <f>Q428*H428</f>
        <v>0</v>
      </c>
      <c r="S428" s="191">
        <v>4.0000000000000001E-3</v>
      </c>
      <c r="T428" s="192">
        <f>S428*H428</f>
        <v>1.2E-2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3" t="s">
        <v>143</v>
      </c>
      <c r="AT428" s="193" t="s">
        <v>139</v>
      </c>
      <c r="AU428" s="193" t="s">
        <v>79</v>
      </c>
      <c r="AY428" s="20" t="s">
        <v>137</v>
      </c>
      <c r="BE428" s="194">
        <f>IF(N428="základní",J428,0)</f>
        <v>0</v>
      </c>
      <c r="BF428" s="194">
        <f>IF(N428="snížená",J428,0)</f>
        <v>0</v>
      </c>
      <c r="BG428" s="194">
        <f>IF(N428="zákl. přenesená",J428,0)</f>
        <v>0</v>
      </c>
      <c r="BH428" s="194">
        <f>IF(N428="sníž. přenesená",J428,0)</f>
        <v>0</v>
      </c>
      <c r="BI428" s="194">
        <f>IF(N428="nulová",J428,0)</f>
        <v>0</v>
      </c>
      <c r="BJ428" s="20" t="s">
        <v>77</v>
      </c>
      <c r="BK428" s="194">
        <f>ROUND(I428*H428,2)</f>
        <v>0</v>
      </c>
      <c r="BL428" s="20" t="s">
        <v>143</v>
      </c>
      <c r="BM428" s="193" t="s">
        <v>708</v>
      </c>
    </row>
    <row r="429" spans="1:65" s="2" customFormat="1" ht="11.25">
      <c r="A429" s="37"/>
      <c r="B429" s="38"/>
      <c r="C429" s="39"/>
      <c r="D429" s="195" t="s">
        <v>145</v>
      </c>
      <c r="E429" s="39"/>
      <c r="F429" s="196" t="s">
        <v>709</v>
      </c>
      <c r="G429" s="39"/>
      <c r="H429" s="39"/>
      <c r="I429" s="197"/>
      <c r="J429" s="39"/>
      <c r="K429" s="39"/>
      <c r="L429" s="42"/>
      <c r="M429" s="198"/>
      <c r="N429" s="199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20" t="s">
        <v>145</v>
      </c>
      <c r="AU429" s="20" t="s">
        <v>79</v>
      </c>
    </row>
    <row r="430" spans="1:65" s="13" customFormat="1" ht="11.25">
      <c r="B430" s="200"/>
      <c r="C430" s="201"/>
      <c r="D430" s="202" t="s">
        <v>147</v>
      </c>
      <c r="E430" s="203" t="s">
        <v>19</v>
      </c>
      <c r="F430" s="204" t="s">
        <v>703</v>
      </c>
      <c r="G430" s="201"/>
      <c r="H430" s="205">
        <v>1</v>
      </c>
      <c r="I430" s="206"/>
      <c r="J430" s="201"/>
      <c r="K430" s="201"/>
      <c r="L430" s="207"/>
      <c r="M430" s="208"/>
      <c r="N430" s="209"/>
      <c r="O430" s="209"/>
      <c r="P430" s="209"/>
      <c r="Q430" s="209"/>
      <c r="R430" s="209"/>
      <c r="S430" s="209"/>
      <c r="T430" s="210"/>
      <c r="AT430" s="211" t="s">
        <v>147</v>
      </c>
      <c r="AU430" s="211" t="s">
        <v>79</v>
      </c>
      <c r="AV430" s="13" t="s">
        <v>79</v>
      </c>
      <c r="AW430" s="13" t="s">
        <v>32</v>
      </c>
      <c r="AX430" s="13" t="s">
        <v>70</v>
      </c>
      <c r="AY430" s="211" t="s">
        <v>137</v>
      </c>
    </row>
    <row r="431" spans="1:65" s="13" customFormat="1" ht="11.25">
      <c r="B431" s="200"/>
      <c r="C431" s="201"/>
      <c r="D431" s="202" t="s">
        <v>147</v>
      </c>
      <c r="E431" s="203" t="s">
        <v>19</v>
      </c>
      <c r="F431" s="204" t="s">
        <v>704</v>
      </c>
      <c r="G431" s="201"/>
      <c r="H431" s="205">
        <v>2</v>
      </c>
      <c r="I431" s="206"/>
      <c r="J431" s="201"/>
      <c r="K431" s="201"/>
      <c r="L431" s="207"/>
      <c r="M431" s="208"/>
      <c r="N431" s="209"/>
      <c r="O431" s="209"/>
      <c r="P431" s="209"/>
      <c r="Q431" s="209"/>
      <c r="R431" s="209"/>
      <c r="S431" s="209"/>
      <c r="T431" s="210"/>
      <c r="AT431" s="211" t="s">
        <v>147</v>
      </c>
      <c r="AU431" s="211" t="s">
        <v>79</v>
      </c>
      <c r="AV431" s="13" t="s">
        <v>79</v>
      </c>
      <c r="AW431" s="13" t="s">
        <v>32</v>
      </c>
      <c r="AX431" s="13" t="s">
        <v>70</v>
      </c>
      <c r="AY431" s="211" t="s">
        <v>137</v>
      </c>
    </row>
    <row r="432" spans="1:65" s="15" customFormat="1" ht="11.25">
      <c r="B432" s="223"/>
      <c r="C432" s="224"/>
      <c r="D432" s="202" t="s">
        <v>147</v>
      </c>
      <c r="E432" s="225" t="s">
        <v>19</v>
      </c>
      <c r="F432" s="226" t="s">
        <v>159</v>
      </c>
      <c r="G432" s="224"/>
      <c r="H432" s="227">
        <v>3</v>
      </c>
      <c r="I432" s="228"/>
      <c r="J432" s="224"/>
      <c r="K432" s="224"/>
      <c r="L432" s="229"/>
      <c r="M432" s="230"/>
      <c r="N432" s="231"/>
      <c r="O432" s="231"/>
      <c r="P432" s="231"/>
      <c r="Q432" s="231"/>
      <c r="R432" s="231"/>
      <c r="S432" s="231"/>
      <c r="T432" s="232"/>
      <c r="AT432" s="233" t="s">
        <v>147</v>
      </c>
      <c r="AU432" s="233" t="s">
        <v>79</v>
      </c>
      <c r="AV432" s="15" t="s">
        <v>143</v>
      </c>
      <c r="AW432" s="15" t="s">
        <v>32</v>
      </c>
      <c r="AX432" s="15" t="s">
        <v>77</v>
      </c>
      <c r="AY432" s="233" t="s">
        <v>137</v>
      </c>
    </row>
    <row r="433" spans="1:65" s="2" customFormat="1" ht="24.2" customHeight="1">
      <c r="A433" s="37"/>
      <c r="B433" s="38"/>
      <c r="C433" s="182" t="s">
        <v>710</v>
      </c>
      <c r="D433" s="182" t="s">
        <v>139</v>
      </c>
      <c r="E433" s="183" t="s">
        <v>711</v>
      </c>
      <c r="F433" s="184" t="s">
        <v>712</v>
      </c>
      <c r="G433" s="185" t="s">
        <v>341</v>
      </c>
      <c r="H433" s="186">
        <v>7</v>
      </c>
      <c r="I433" s="187"/>
      <c r="J433" s="188">
        <f>ROUND(I433*H433,2)</f>
        <v>0</v>
      </c>
      <c r="K433" s="184" t="s">
        <v>142</v>
      </c>
      <c r="L433" s="42"/>
      <c r="M433" s="189" t="s">
        <v>19</v>
      </c>
      <c r="N433" s="190" t="s">
        <v>41</v>
      </c>
      <c r="O433" s="67"/>
      <c r="P433" s="191">
        <f>O433*H433</f>
        <v>0</v>
      </c>
      <c r="Q433" s="191">
        <v>0</v>
      </c>
      <c r="R433" s="191">
        <f>Q433*H433</f>
        <v>0</v>
      </c>
      <c r="S433" s="191">
        <v>0.108</v>
      </c>
      <c r="T433" s="192">
        <f>S433*H433</f>
        <v>0.75600000000000001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93" t="s">
        <v>143</v>
      </c>
      <c r="AT433" s="193" t="s">
        <v>139</v>
      </c>
      <c r="AU433" s="193" t="s">
        <v>79</v>
      </c>
      <c r="AY433" s="20" t="s">
        <v>137</v>
      </c>
      <c r="BE433" s="194">
        <f>IF(N433="základní",J433,0)</f>
        <v>0</v>
      </c>
      <c r="BF433" s="194">
        <f>IF(N433="snížená",J433,0)</f>
        <v>0</v>
      </c>
      <c r="BG433" s="194">
        <f>IF(N433="zákl. přenesená",J433,0)</f>
        <v>0</v>
      </c>
      <c r="BH433" s="194">
        <f>IF(N433="sníž. přenesená",J433,0)</f>
        <v>0</v>
      </c>
      <c r="BI433" s="194">
        <f>IF(N433="nulová",J433,0)</f>
        <v>0</v>
      </c>
      <c r="BJ433" s="20" t="s">
        <v>77</v>
      </c>
      <c r="BK433" s="194">
        <f>ROUND(I433*H433,2)</f>
        <v>0</v>
      </c>
      <c r="BL433" s="20" t="s">
        <v>143</v>
      </c>
      <c r="BM433" s="193" t="s">
        <v>713</v>
      </c>
    </row>
    <row r="434" spans="1:65" s="2" customFormat="1" ht="11.25">
      <c r="A434" s="37"/>
      <c r="B434" s="38"/>
      <c r="C434" s="39"/>
      <c r="D434" s="195" t="s">
        <v>145</v>
      </c>
      <c r="E434" s="39"/>
      <c r="F434" s="196" t="s">
        <v>714</v>
      </c>
      <c r="G434" s="39"/>
      <c r="H434" s="39"/>
      <c r="I434" s="197"/>
      <c r="J434" s="39"/>
      <c r="K434" s="39"/>
      <c r="L434" s="42"/>
      <c r="M434" s="198"/>
      <c r="N434" s="199"/>
      <c r="O434" s="67"/>
      <c r="P434" s="67"/>
      <c r="Q434" s="67"/>
      <c r="R434" s="67"/>
      <c r="S434" s="67"/>
      <c r="T434" s="68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20" t="s">
        <v>145</v>
      </c>
      <c r="AU434" s="20" t="s">
        <v>79</v>
      </c>
    </row>
    <row r="435" spans="1:65" s="13" customFormat="1" ht="11.25">
      <c r="B435" s="200"/>
      <c r="C435" s="201"/>
      <c r="D435" s="202" t="s">
        <v>147</v>
      </c>
      <c r="E435" s="203" t="s">
        <v>19</v>
      </c>
      <c r="F435" s="204" t="s">
        <v>715</v>
      </c>
      <c r="G435" s="201"/>
      <c r="H435" s="205">
        <v>7</v>
      </c>
      <c r="I435" s="206"/>
      <c r="J435" s="201"/>
      <c r="K435" s="201"/>
      <c r="L435" s="207"/>
      <c r="M435" s="208"/>
      <c r="N435" s="209"/>
      <c r="O435" s="209"/>
      <c r="P435" s="209"/>
      <c r="Q435" s="209"/>
      <c r="R435" s="209"/>
      <c r="S435" s="209"/>
      <c r="T435" s="210"/>
      <c r="AT435" s="211" t="s">
        <v>147</v>
      </c>
      <c r="AU435" s="211" t="s">
        <v>79</v>
      </c>
      <c r="AV435" s="13" t="s">
        <v>79</v>
      </c>
      <c r="AW435" s="13" t="s">
        <v>32</v>
      </c>
      <c r="AX435" s="13" t="s">
        <v>77</v>
      </c>
      <c r="AY435" s="211" t="s">
        <v>137</v>
      </c>
    </row>
    <row r="436" spans="1:65" s="12" customFormat="1" ht="22.9" customHeight="1">
      <c r="B436" s="166"/>
      <c r="C436" s="167"/>
      <c r="D436" s="168" t="s">
        <v>69</v>
      </c>
      <c r="E436" s="180" t="s">
        <v>716</v>
      </c>
      <c r="F436" s="180" t="s">
        <v>717</v>
      </c>
      <c r="G436" s="167"/>
      <c r="H436" s="167"/>
      <c r="I436" s="170"/>
      <c r="J436" s="181">
        <f>BK436</f>
        <v>0</v>
      </c>
      <c r="K436" s="167"/>
      <c r="L436" s="172"/>
      <c r="M436" s="173"/>
      <c r="N436" s="174"/>
      <c r="O436" s="174"/>
      <c r="P436" s="175">
        <f>SUM(P437:P487)</f>
        <v>0</v>
      </c>
      <c r="Q436" s="174"/>
      <c r="R436" s="175">
        <f>SUM(R437:R487)</f>
        <v>0</v>
      </c>
      <c r="S436" s="174"/>
      <c r="T436" s="176">
        <f>SUM(T437:T487)</f>
        <v>0</v>
      </c>
      <c r="AR436" s="177" t="s">
        <v>77</v>
      </c>
      <c r="AT436" s="178" t="s">
        <v>69</v>
      </c>
      <c r="AU436" s="178" t="s">
        <v>77</v>
      </c>
      <c r="AY436" s="177" t="s">
        <v>137</v>
      </c>
      <c r="BK436" s="179">
        <f>SUM(BK437:BK487)</f>
        <v>0</v>
      </c>
    </row>
    <row r="437" spans="1:65" s="2" customFormat="1" ht="24.2" customHeight="1">
      <c r="A437" s="37"/>
      <c r="B437" s="38"/>
      <c r="C437" s="182" t="s">
        <v>718</v>
      </c>
      <c r="D437" s="182" t="s">
        <v>139</v>
      </c>
      <c r="E437" s="183" t="s">
        <v>719</v>
      </c>
      <c r="F437" s="184" t="s">
        <v>720</v>
      </c>
      <c r="G437" s="185" t="s">
        <v>269</v>
      </c>
      <c r="H437" s="186">
        <v>76.638000000000005</v>
      </c>
      <c r="I437" s="187"/>
      <c r="J437" s="188">
        <f>ROUND(I437*H437,2)</f>
        <v>0</v>
      </c>
      <c r="K437" s="184" t="s">
        <v>142</v>
      </c>
      <c r="L437" s="42"/>
      <c r="M437" s="189" t="s">
        <v>19</v>
      </c>
      <c r="N437" s="190" t="s">
        <v>41</v>
      </c>
      <c r="O437" s="67"/>
      <c r="P437" s="191">
        <f>O437*H437</f>
        <v>0</v>
      </c>
      <c r="Q437" s="191">
        <v>0</v>
      </c>
      <c r="R437" s="191">
        <f>Q437*H437</f>
        <v>0</v>
      </c>
      <c r="S437" s="191">
        <v>0</v>
      </c>
      <c r="T437" s="192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93" t="s">
        <v>143</v>
      </c>
      <c r="AT437" s="193" t="s">
        <v>139</v>
      </c>
      <c r="AU437" s="193" t="s">
        <v>79</v>
      </c>
      <c r="AY437" s="20" t="s">
        <v>137</v>
      </c>
      <c r="BE437" s="194">
        <f>IF(N437="základní",J437,0)</f>
        <v>0</v>
      </c>
      <c r="BF437" s="194">
        <f>IF(N437="snížená",J437,0)</f>
        <v>0</v>
      </c>
      <c r="BG437" s="194">
        <f>IF(N437="zákl. přenesená",J437,0)</f>
        <v>0</v>
      </c>
      <c r="BH437" s="194">
        <f>IF(N437="sníž. přenesená",J437,0)</f>
        <v>0</v>
      </c>
      <c r="BI437" s="194">
        <f>IF(N437="nulová",J437,0)</f>
        <v>0</v>
      </c>
      <c r="BJ437" s="20" t="s">
        <v>77</v>
      </c>
      <c r="BK437" s="194">
        <f>ROUND(I437*H437,2)</f>
        <v>0</v>
      </c>
      <c r="BL437" s="20" t="s">
        <v>143</v>
      </c>
      <c r="BM437" s="193" t="s">
        <v>721</v>
      </c>
    </row>
    <row r="438" spans="1:65" s="2" customFormat="1" ht="11.25">
      <c r="A438" s="37"/>
      <c r="B438" s="38"/>
      <c r="C438" s="39"/>
      <c r="D438" s="195" t="s">
        <v>145</v>
      </c>
      <c r="E438" s="39"/>
      <c r="F438" s="196" t="s">
        <v>722</v>
      </c>
      <c r="G438" s="39"/>
      <c r="H438" s="39"/>
      <c r="I438" s="197"/>
      <c r="J438" s="39"/>
      <c r="K438" s="39"/>
      <c r="L438" s="42"/>
      <c r="M438" s="198"/>
      <c r="N438" s="199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20" t="s">
        <v>145</v>
      </c>
      <c r="AU438" s="20" t="s">
        <v>79</v>
      </c>
    </row>
    <row r="439" spans="1:65" s="13" customFormat="1" ht="11.25">
      <c r="B439" s="200"/>
      <c r="C439" s="201"/>
      <c r="D439" s="202" t="s">
        <v>147</v>
      </c>
      <c r="E439" s="203" t="s">
        <v>19</v>
      </c>
      <c r="F439" s="204" t="s">
        <v>723</v>
      </c>
      <c r="G439" s="201"/>
      <c r="H439" s="205">
        <v>131.46299999999999</v>
      </c>
      <c r="I439" s="206"/>
      <c r="J439" s="201"/>
      <c r="K439" s="201"/>
      <c r="L439" s="207"/>
      <c r="M439" s="208"/>
      <c r="N439" s="209"/>
      <c r="O439" s="209"/>
      <c r="P439" s="209"/>
      <c r="Q439" s="209"/>
      <c r="R439" s="209"/>
      <c r="S439" s="209"/>
      <c r="T439" s="210"/>
      <c r="AT439" s="211" t="s">
        <v>147</v>
      </c>
      <c r="AU439" s="211" t="s">
        <v>79</v>
      </c>
      <c r="AV439" s="13" t="s">
        <v>79</v>
      </c>
      <c r="AW439" s="13" t="s">
        <v>32</v>
      </c>
      <c r="AX439" s="13" t="s">
        <v>70</v>
      </c>
      <c r="AY439" s="211" t="s">
        <v>137</v>
      </c>
    </row>
    <row r="440" spans="1:65" s="13" customFormat="1" ht="11.25">
      <c r="B440" s="200"/>
      <c r="C440" s="201"/>
      <c r="D440" s="202" t="s">
        <v>147</v>
      </c>
      <c r="E440" s="203" t="s">
        <v>19</v>
      </c>
      <c r="F440" s="204" t="s">
        <v>724</v>
      </c>
      <c r="G440" s="201"/>
      <c r="H440" s="205">
        <v>-54.825000000000003</v>
      </c>
      <c r="I440" s="206"/>
      <c r="J440" s="201"/>
      <c r="K440" s="201"/>
      <c r="L440" s="207"/>
      <c r="M440" s="208"/>
      <c r="N440" s="209"/>
      <c r="O440" s="209"/>
      <c r="P440" s="209"/>
      <c r="Q440" s="209"/>
      <c r="R440" s="209"/>
      <c r="S440" s="209"/>
      <c r="T440" s="210"/>
      <c r="AT440" s="211" t="s">
        <v>147</v>
      </c>
      <c r="AU440" s="211" t="s">
        <v>79</v>
      </c>
      <c r="AV440" s="13" t="s">
        <v>79</v>
      </c>
      <c r="AW440" s="13" t="s">
        <v>32</v>
      </c>
      <c r="AX440" s="13" t="s">
        <v>70</v>
      </c>
      <c r="AY440" s="211" t="s">
        <v>137</v>
      </c>
    </row>
    <row r="441" spans="1:65" s="15" customFormat="1" ht="11.25">
      <c r="B441" s="223"/>
      <c r="C441" s="224"/>
      <c r="D441" s="202" t="s">
        <v>147</v>
      </c>
      <c r="E441" s="225" t="s">
        <v>19</v>
      </c>
      <c r="F441" s="226" t="s">
        <v>159</v>
      </c>
      <c r="G441" s="224"/>
      <c r="H441" s="227">
        <v>76.637999999999991</v>
      </c>
      <c r="I441" s="228"/>
      <c r="J441" s="224"/>
      <c r="K441" s="224"/>
      <c r="L441" s="229"/>
      <c r="M441" s="230"/>
      <c r="N441" s="231"/>
      <c r="O441" s="231"/>
      <c r="P441" s="231"/>
      <c r="Q441" s="231"/>
      <c r="R441" s="231"/>
      <c r="S441" s="231"/>
      <c r="T441" s="232"/>
      <c r="AT441" s="233" t="s">
        <v>147</v>
      </c>
      <c r="AU441" s="233" t="s">
        <v>79</v>
      </c>
      <c r="AV441" s="15" t="s">
        <v>143</v>
      </c>
      <c r="AW441" s="15" t="s">
        <v>32</v>
      </c>
      <c r="AX441" s="15" t="s">
        <v>77</v>
      </c>
      <c r="AY441" s="233" t="s">
        <v>137</v>
      </c>
    </row>
    <row r="442" spans="1:65" s="2" customFormat="1" ht="24.2" customHeight="1">
      <c r="A442" s="37"/>
      <c r="B442" s="38"/>
      <c r="C442" s="182" t="s">
        <v>725</v>
      </c>
      <c r="D442" s="182" t="s">
        <v>139</v>
      </c>
      <c r="E442" s="183" t="s">
        <v>726</v>
      </c>
      <c r="F442" s="184" t="s">
        <v>727</v>
      </c>
      <c r="G442" s="185" t="s">
        <v>269</v>
      </c>
      <c r="H442" s="186">
        <v>389.20600000000002</v>
      </c>
      <c r="I442" s="187"/>
      <c r="J442" s="188">
        <f>ROUND(I442*H442,2)</f>
        <v>0</v>
      </c>
      <c r="K442" s="184" t="s">
        <v>142</v>
      </c>
      <c r="L442" s="42"/>
      <c r="M442" s="189" t="s">
        <v>19</v>
      </c>
      <c r="N442" s="190" t="s">
        <v>41</v>
      </c>
      <c r="O442" s="67"/>
      <c r="P442" s="191">
        <f>O442*H442</f>
        <v>0</v>
      </c>
      <c r="Q442" s="191">
        <v>0</v>
      </c>
      <c r="R442" s="191">
        <f>Q442*H442</f>
        <v>0</v>
      </c>
      <c r="S442" s="191">
        <v>0</v>
      </c>
      <c r="T442" s="192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3" t="s">
        <v>143</v>
      </c>
      <c r="AT442" s="193" t="s">
        <v>139</v>
      </c>
      <c r="AU442" s="193" t="s">
        <v>79</v>
      </c>
      <c r="AY442" s="20" t="s">
        <v>137</v>
      </c>
      <c r="BE442" s="194">
        <f>IF(N442="základní",J442,0)</f>
        <v>0</v>
      </c>
      <c r="BF442" s="194">
        <f>IF(N442="snížená",J442,0)</f>
        <v>0</v>
      </c>
      <c r="BG442" s="194">
        <f>IF(N442="zákl. přenesená",J442,0)</f>
        <v>0</v>
      </c>
      <c r="BH442" s="194">
        <f>IF(N442="sníž. přenesená",J442,0)</f>
        <v>0</v>
      </c>
      <c r="BI442" s="194">
        <f>IF(N442="nulová",J442,0)</f>
        <v>0</v>
      </c>
      <c r="BJ442" s="20" t="s">
        <v>77</v>
      </c>
      <c r="BK442" s="194">
        <f>ROUND(I442*H442,2)</f>
        <v>0</v>
      </c>
      <c r="BL442" s="20" t="s">
        <v>143</v>
      </c>
      <c r="BM442" s="193" t="s">
        <v>728</v>
      </c>
    </row>
    <row r="443" spans="1:65" s="2" customFormat="1" ht="11.25">
      <c r="A443" s="37"/>
      <c r="B443" s="38"/>
      <c r="C443" s="39"/>
      <c r="D443" s="195" t="s">
        <v>145</v>
      </c>
      <c r="E443" s="39"/>
      <c r="F443" s="196" t="s">
        <v>729</v>
      </c>
      <c r="G443" s="39"/>
      <c r="H443" s="39"/>
      <c r="I443" s="197"/>
      <c r="J443" s="39"/>
      <c r="K443" s="39"/>
      <c r="L443" s="42"/>
      <c r="M443" s="198"/>
      <c r="N443" s="199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145</v>
      </c>
      <c r="AU443" s="20" t="s">
        <v>79</v>
      </c>
    </row>
    <row r="444" spans="1:65" s="13" customFormat="1" ht="11.25">
      <c r="B444" s="200"/>
      <c r="C444" s="201"/>
      <c r="D444" s="202" t="s">
        <v>147</v>
      </c>
      <c r="E444" s="203" t="s">
        <v>19</v>
      </c>
      <c r="F444" s="204" t="s">
        <v>730</v>
      </c>
      <c r="G444" s="201"/>
      <c r="H444" s="205">
        <v>95.873999999999995</v>
      </c>
      <c r="I444" s="206"/>
      <c r="J444" s="201"/>
      <c r="K444" s="201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147</v>
      </c>
      <c r="AU444" s="211" t="s">
        <v>79</v>
      </c>
      <c r="AV444" s="13" t="s">
        <v>79</v>
      </c>
      <c r="AW444" s="13" t="s">
        <v>32</v>
      </c>
      <c r="AX444" s="13" t="s">
        <v>70</v>
      </c>
      <c r="AY444" s="211" t="s">
        <v>137</v>
      </c>
    </row>
    <row r="445" spans="1:65" s="13" customFormat="1" ht="11.25">
      <c r="B445" s="200"/>
      <c r="C445" s="201"/>
      <c r="D445" s="202" t="s">
        <v>147</v>
      </c>
      <c r="E445" s="203" t="s">
        <v>19</v>
      </c>
      <c r="F445" s="204" t="s">
        <v>731</v>
      </c>
      <c r="G445" s="201"/>
      <c r="H445" s="205">
        <v>13.224</v>
      </c>
      <c r="I445" s="206"/>
      <c r="J445" s="201"/>
      <c r="K445" s="201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147</v>
      </c>
      <c r="AU445" s="211" t="s">
        <v>79</v>
      </c>
      <c r="AV445" s="13" t="s">
        <v>79</v>
      </c>
      <c r="AW445" s="13" t="s">
        <v>32</v>
      </c>
      <c r="AX445" s="13" t="s">
        <v>70</v>
      </c>
      <c r="AY445" s="211" t="s">
        <v>137</v>
      </c>
    </row>
    <row r="446" spans="1:65" s="13" customFormat="1" ht="11.25">
      <c r="B446" s="200"/>
      <c r="C446" s="201"/>
      <c r="D446" s="202" t="s">
        <v>147</v>
      </c>
      <c r="E446" s="203" t="s">
        <v>19</v>
      </c>
      <c r="F446" s="204" t="s">
        <v>732</v>
      </c>
      <c r="G446" s="201"/>
      <c r="H446" s="205">
        <v>280.108</v>
      </c>
      <c r="I446" s="206"/>
      <c r="J446" s="201"/>
      <c r="K446" s="201"/>
      <c r="L446" s="207"/>
      <c r="M446" s="208"/>
      <c r="N446" s="209"/>
      <c r="O446" s="209"/>
      <c r="P446" s="209"/>
      <c r="Q446" s="209"/>
      <c r="R446" s="209"/>
      <c r="S446" s="209"/>
      <c r="T446" s="210"/>
      <c r="AT446" s="211" t="s">
        <v>147</v>
      </c>
      <c r="AU446" s="211" t="s">
        <v>79</v>
      </c>
      <c r="AV446" s="13" t="s">
        <v>79</v>
      </c>
      <c r="AW446" s="13" t="s">
        <v>32</v>
      </c>
      <c r="AX446" s="13" t="s">
        <v>70</v>
      </c>
      <c r="AY446" s="211" t="s">
        <v>137</v>
      </c>
    </row>
    <row r="447" spans="1:65" s="15" customFormat="1" ht="11.25">
      <c r="B447" s="223"/>
      <c r="C447" s="224"/>
      <c r="D447" s="202" t="s">
        <v>147</v>
      </c>
      <c r="E447" s="225" t="s">
        <v>19</v>
      </c>
      <c r="F447" s="226" t="s">
        <v>159</v>
      </c>
      <c r="G447" s="224"/>
      <c r="H447" s="227">
        <v>389.20600000000002</v>
      </c>
      <c r="I447" s="228"/>
      <c r="J447" s="224"/>
      <c r="K447" s="224"/>
      <c r="L447" s="229"/>
      <c r="M447" s="230"/>
      <c r="N447" s="231"/>
      <c r="O447" s="231"/>
      <c r="P447" s="231"/>
      <c r="Q447" s="231"/>
      <c r="R447" s="231"/>
      <c r="S447" s="231"/>
      <c r="T447" s="232"/>
      <c r="AT447" s="233" t="s">
        <v>147</v>
      </c>
      <c r="AU447" s="233" t="s">
        <v>79</v>
      </c>
      <c r="AV447" s="15" t="s">
        <v>143</v>
      </c>
      <c r="AW447" s="15" t="s">
        <v>32</v>
      </c>
      <c r="AX447" s="15" t="s">
        <v>77</v>
      </c>
      <c r="AY447" s="233" t="s">
        <v>137</v>
      </c>
    </row>
    <row r="448" spans="1:65" s="2" customFormat="1" ht="24.2" customHeight="1">
      <c r="A448" s="37"/>
      <c r="B448" s="38"/>
      <c r="C448" s="182" t="s">
        <v>733</v>
      </c>
      <c r="D448" s="182" t="s">
        <v>139</v>
      </c>
      <c r="E448" s="183" t="s">
        <v>734</v>
      </c>
      <c r="F448" s="184" t="s">
        <v>735</v>
      </c>
      <c r="G448" s="185" t="s">
        <v>269</v>
      </c>
      <c r="H448" s="186">
        <v>112.26</v>
      </c>
      <c r="I448" s="187"/>
      <c r="J448" s="188">
        <f>ROUND(I448*H448,2)</f>
        <v>0</v>
      </c>
      <c r="K448" s="184" t="s">
        <v>142</v>
      </c>
      <c r="L448" s="42"/>
      <c r="M448" s="189" t="s">
        <v>19</v>
      </c>
      <c r="N448" s="190" t="s">
        <v>41</v>
      </c>
      <c r="O448" s="67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3" t="s">
        <v>143</v>
      </c>
      <c r="AT448" s="193" t="s">
        <v>139</v>
      </c>
      <c r="AU448" s="193" t="s">
        <v>79</v>
      </c>
      <c r="AY448" s="20" t="s">
        <v>137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20" t="s">
        <v>77</v>
      </c>
      <c r="BK448" s="194">
        <f>ROUND(I448*H448,2)</f>
        <v>0</v>
      </c>
      <c r="BL448" s="20" t="s">
        <v>143</v>
      </c>
      <c r="BM448" s="193" t="s">
        <v>736</v>
      </c>
    </row>
    <row r="449" spans="1:65" s="2" customFormat="1" ht="11.25">
      <c r="A449" s="37"/>
      <c r="B449" s="38"/>
      <c r="C449" s="39"/>
      <c r="D449" s="195" t="s">
        <v>145</v>
      </c>
      <c r="E449" s="39"/>
      <c r="F449" s="196" t="s">
        <v>737</v>
      </c>
      <c r="G449" s="39"/>
      <c r="H449" s="39"/>
      <c r="I449" s="197"/>
      <c r="J449" s="39"/>
      <c r="K449" s="39"/>
      <c r="L449" s="42"/>
      <c r="M449" s="198"/>
      <c r="N449" s="199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20" t="s">
        <v>145</v>
      </c>
      <c r="AU449" s="20" t="s">
        <v>79</v>
      </c>
    </row>
    <row r="450" spans="1:65" s="13" customFormat="1" ht="11.25">
      <c r="B450" s="200"/>
      <c r="C450" s="201"/>
      <c r="D450" s="202" t="s">
        <v>147</v>
      </c>
      <c r="E450" s="203" t="s">
        <v>19</v>
      </c>
      <c r="F450" s="204" t="s">
        <v>738</v>
      </c>
      <c r="G450" s="201"/>
      <c r="H450" s="205">
        <v>2.61</v>
      </c>
      <c r="I450" s="206"/>
      <c r="J450" s="201"/>
      <c r="K450" s="201"/>
      <c r="L450" s="207"/>
      <c r="M450" s="208"/>
      <c r="N450" s="209"/>
      <c r="O450" s="209"/>
      <c r="P450" s="209"/>
      <c r="Q450" s="209"/>
      <c r="R450" s="209"/>
      <c r="S450" s="209"/>
      <c r="T450" s="210"/>
      <c r="AT450" s="211" t="s">
        <v>147</v>
      </c>
      <c r="AU450" s="211" t="s">
        <v>79</v>
      </c>
      <c r="AV450" s="13" t="s">
        <v>79</v>
      </c>
      <c r="AW450" s="13" t="s">
        <v>32</v>
      </c>
      <c r="AX450" s="13" t="s">
        <v>70</v>
      </c>
      <c r="AY450" s="211" t="s">
        <v>137</v>
      </c>
    </row>
    <row r="451" spans="1:65" s="13" customFormat="1" ht="11.25">
      <c r="B451" s="200"/>
      <c r="C451" s="201"/>
      <c r="D451" s="202" t="s">
        <v>147</v>
      </c>
      <c r="E451" s="203" t="s">
        <v>19</v>
      </c>
      <c r="F451" s="204" t="s">
        <v>739</v>
      </c>
      <c r="G451" s="201"/>
      <c r="H451" s="205">
        <v>54.825000000000003</v>
      </c>
      <c r="I451" s="206"/>
      <c r="J451" s="201"/>
      <c r="K451" s="201"/>
      <c r="L451" s="207"/>
      <c r="M451" s="208"/>
      <c r="N451" s="209"/>
      <c r="O451" s="209"/>
      <c r="P451" s="209"/>
      <c r="Q451" s="209"/>
      <c r="R451" s="209"/>
      <c r="S451" s="209"/>
      <c r="T451" s="210"/>
      <c r="AT451" s="211" t="s">
        <v>147</v>
      </c>
      <c r="AU451" s="211" t="s">
        <v>79</v>
      </c>
      <c r="AV451" s="13" t="s">
        <v>79</v>
      </c>
      <c r="AW451" s="13" t="s">
        <v>32</v>
      </c>
      <c r="AX451" s="13" t="s">
        <v>70</v>
      </c>
      <c r="AY451" s="211" t="s">
        <v>137</v>
      </c>
    </row>
    <row r="452" spans="1:65" s="13" customFormat="1" ht="11.25">
      <c r="B452" s="200"/>
      <c r="C452" s="201"/>
      <c r="D452" s="202" t="s">
        <v>147</v>
      </c>
      <c r="E452" s="203" t="s">
        <v>19</v>
      </c>
      <c r="F452" s="204" t="s">
        <v>740</v>
      </c>
      <c r="G452" s="201"/>
      <c r="H452" s="205">
        <v>54.825000000000003</v>
      </c>
      <c r="I452" s="206"/>
      <c r="J452" s="201"/>
      <c r="K452" s="201"/>
      <c r="L452" s="207"/>
      <c r="M452" s="208"/>
      <c r="N452" s="209"/>
      <c r="O452" s="209"/>
      <c r="P452" s="209"/>
      <c r="Q452" s="209"/>
      <c r="R452" s="209"/>
      <c r="S452" s="209"/>
      <c r="T452" s="210"/>
      <c r="AT452" s="211" t="s">
        <v>147</v>
      </c>
      <c r="AU452" s="211" t="s">
        <v>79</v>
      </c>
      <c r="AV452" s="13" t="s">
        <v>79</v>
      </c>
      <c r="AW452" s="13" t="s">
        <v>32</v>
      </c>
      <c r="AX452" s="13" t="s">
        <v>70</v>
      </c>
      <c r="AY452" s="211" t="s">
        <v>137</v>
      </c>
    </row>
    <row r="453" spans="1:65" s="15" customFormat="1" ht="11.25">
      <c r="B453" s="223"/>
      <c r="C453" s="224"/>
      <c r="D453" s="202" t="s">
        <v>147</v>
      </c>
      <c r="E453" s="225" t="s">
        <v>19</v>
      </c>
      <c r="F453" s="226" t="s">
        <v>159</v>
      </c>
      <c r="G453" s="224"/>
      <c r="H453" s="227">
        <v>112.26</v>
      </c>
      <c r="I453" s="228"/>
      <c r="J453" s="224"/>
      <c r="K453" s="224"/>
      <c r="L453" s="229"/>
      <c r="M453" s="230"/>
      <c r="N453" s="231"/>
      <c r="O453" s="231"/>
      <c r="P453" s="231"/>
      <c r="Q453" s="231"/>
      <c r="R453" s="231"/>
      <c r="S453" s="231"/>
      <c r="T453" s="232"/>
      <c r="AT453" s="233" t="s">
        <v>147</v>
      </c>
      <c r="AU453" s="233" t="s">
        <v>79</v>
      </c>
      <c r="AV453" s="15" t="s">
        <v>143</v>
      </c>
      <c r="AW453" s="15" t="s">
        <v>32</v>
      </c>
      <c r="AX453" s="15" t="s">
        <v>77</v>
      </c>
      <c r="AY453" s="233" t="s">
        <v>137</v>
      </c>
    </row>
    <row r="454" spans="1:65" s="2" customFormat="1" ht="24.2" customHeight="1">
      <c r="A454" s="37"/>
      <c r="B454" s="38"/>
      <c r="C454" s="182" t="s">
        <v>741</v>
      </c>
      <c r="D454" s="182" t="s">
        <v>139</v>
      </c>
      <c r="E454" s="183" t="s">
        <v>742</v>
      </c>
      <c r="F454" s="184" t="s">
        <v>743</v>
      </c>
      <c r="G454" s="185" t="s">
        <v>269</v>
      </c>
      <c r="H454" s="186">
        <v>219.3</v>
      </c>
      <c r="I454" s="187"/>
      <c r="J454" s="188">
        <f>ROUND(I454*H454,2)</f>
        <v>0</v>
      </c>
      <c r="K454" s="184" t="s">
        <v>142</v>
      </c>
      <c r="L454" s="42"/>
      <c r="M454" s="189" t="s">
        <v>19</v>
      </c>
      <c r="N454" s="190" t="s">
        <v>41</v>
      </c>
      <c r="O454" s="67"/>
      <c r="P454" s="191">
        <f>O454*H454</f>
        <v>0</v>
      </c>
      <c r="Q454" s="191">
        <v>0</v>
      </c>
      <c r="R454" s="191">
        <f>Q454*H454</f>
        <v>0</v>
      </c>
      <c r="S454" s="191">
        <v>0</v>
      </c>
      <c r="T454" s="192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3" t="s">
        <v>143</v>
      </c>
      <c r="AT454" s="193" t="s">
        <v>139</v>
      </c>
      <c r="AU454" s="193" t="s">
        <v>79</v>
      </c>
      <c r="AY454" s="20" t="s">
        <v>137</v>
      </c>
      <c r="BE454" s="194">
        <f>IF(N454="základní",J454,0)</f>
        <v>0</v>
      </c>
      <c r="BF454" s="194">
        <f>IF(N454="snížená",J454,0)</f>
        <v>0</v>
      </c>
      <c r="BG454" s="194">
        <f>IF(N454="zákl. přenesená",J454,0)</f>
        <v>0</v>
      </c>
      <c r="BH454" s="194">
        <f>IF(N454="sníž. přenesená",J454,0)</f>
        <v>0</v>
      </c>
      <c r="BI454" s="194">
        <f>IF(N454="nulová",J454,0)</f>
        <v>0</v>
      </c>
      <c r="BJ454" s="20" t="s">
        <v>77</v>
      </c>
      <c r="BK454" s="194">
        <f>ROUND(I454*H454,2)</f>
        <v>0</v>
      </c>
      <c r="BL454" s="20" t="s">
        <v>143</v>
      </c>
      <c r="BM454" s="193" t="s">
        <v>744</v>
      </c>
    </row>
    <row r="455" spans="1:65" s="2" customFormat="1" ht="11.25">
      <c r="A455" s="37"/>
      <c r="B455" s="38"/>
      <c r="C455" s="39"/>
      <c r="D455" s="195" t="s">
        <v>145</v>
      </c>
      <c r="E455" s="39"/>
      <c r="F455" s="196" t="s">
        <v>745</v>
      </c>
      <c r="G455" s="39"/>
      <c r="H455" s="39"/>
      <c r="I455" s="197"/>
      <c r="J455" s="39"/>
      <c r="K455" s="39"/>
      <c r="L455" s="42"/>
      <c r="M455" s="198"/>
      <c r="N455" s="199"/>
      <c r="O455" s="67"/>
      <c r="P455" s="67"/>
      <c r="Q455" s="67"/>
      <c r="R455" s="67"/>
      <c r="S455" s="67"/>
      <c r="T455" s="68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20" t="s">
        <v>145</v>
      </c>
      <c r="AU455" s="20" t="s">
        <v>79</v>
      </c>
    </row>
    <row r="456" spans="1:65" s="13" customFormat="1" ht="11.25">
      <c r="B456" s="200"/>
      <c r="C456" s="201"/>
      <c r="D456" s="202" t="s">
        <v>147</v>
      </c>
      <c r="E456" s="203" t="s">
        <v>19</v>
      </c>
      <c r="F456" s="204" t="s">
        <v>746</v>
      </c>
      <c r="G456" s="201"/>
      <c r="H456" s="205">
        <v>219.3</v>
      </c>
      <c r="I456" s="206"/>
      <c r="J456" s="201"/>
      <c r="K456" s="201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147</v>
      </c>
      <c r="AU456" s="211" t="s">
        <v>79</v>
      </c>
      <c r="AV456" s="13" t="s">
        <v>79</v>
      </c>
      <c r="AW456" s="13" t="s">
        <v>32</v>
      </c>
      <c r="AX456" s="13" t="s">
        <v>77</v>
      </c>
      <c r="AY456" s="211" t="s">
        <v>137</v>
      </c>
    </row>
    <row r="457" spans="1:65" s="2" customFormat="1" ht="24.2" customHeight="1">
      <c r="A457" s="37"/>
      <c r="B457" s="38"/>
      <c r="C457" s="182" t="s">
        <v>747</v>
      </c>
      <c r="D457" s="182" t="s">
        <v>139</v>
      </c>
      <c r="E457" s="183" t="s">
        <v>748</v>
      </c>
      <c r="F457" s="184" t="s">
        <v>749</v>
      </c>
      <c r="G457" s="185" t="s">
        <v>269</v>
      </c>
      <c r="H457" s="186">
        <v>16.861999999999998</v>
      </c>
      <c r="I457" s="187"/>
      <c r="J457" s="188">
        <f>ROUND(I457*H457,2)</f>
        <v>0</v>
      </c>
      <c r="K457" s="184" t="s">
        <v>142</v>
      </c>
      <c r="L457" s="42"/>
      <c r="M457" s="189" t="s">
        <v>19</v>
      </c>
      <c r="N457" s="190" t="s">
        <v>41</v>
      </c>
      <c r="O457" s="67"/>
      <c r="P457" s="191">
        <f>O457*H457</f>
        <v>0</v>
      </c>
      <c r="Q457" s="191">
        <v>0</v>
      </c>
      <c r="R457" s="191">
        <f>Q457*H457</f>
        <v>0</v>
      </c>
      <c r="S457" s="191">
        <v>0</v>
      </c>
      <c r="T457" s="192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93" t="s">
        <v>143</v>
      </c>
      <c r="AT457" s="193" t="s">
        <v>139</v>
      </c>
      <c r="AU457" s="193" t="s">
        <v>79</v>
      </c>
      <c r="AY457" s="20" t="s">
        <v>137</v>
      </c>
      <c r="BE457" s="194">
        <f>IF(N457="základní",J457,0)</f>
        <v>0</v>
      </c>
      <c r="BF457" s="194">
        <f>IF(N457="snížená",J457,0)</f>
        <v>0</v>
      </c>
      <c r="BG457" s="194">
        <f>IF(N457="zákl. přenesená",J457,0)</f>
        <v>0</v>
      </c>
      <c r="BH457" s="194">
        <f>IF(N457="sníž. přenesená",J457,0)</f>
        <v>0</v>
      </c>
      <c r="BI457" s="194">
        <f>IF(N457="nulová",J457,0)</f>
        <v>0</v>
      </c>
      <c r="BJ457" s="20" t="s">
        <v>77</v>
      </c>
      <c r="BK457" s="194">
        <f>ROUND(I457*H457,2)</f>
        <v>0</v>
      </c>
      <c r="BL457" s="20" t="s">
        <v>143</v>
      </c>
      <c r="BM457" s="193" t="s">
        <v>750</v>
      </c>
    </row>
    <row r="458" spans="1:65" s="2" customFormat="1" ht="11.25">
      <c r="A458" s="37"/>
      <c r="B458" s="38"/>
      <c r="C458" s="39"/>
      <c r="D458" s="195" t="s">
        <v>145</v>
      </c>
      <c r="E458" s="39"/>
      <c r="F458" s="196" t="s">
        <v>751</v>
      </c>
      <c r="G458" s="39"/>
      <c r="H458" s="39"/>
      <c r="I458" s="197"/>
      <c r="J458" s="39"/>
      <c r="K458" s="39"/>
      <c r="L458" s="42"/>
      <c r="M458" s="198"/>
      <c r="N458" s="199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20" t="s">
        <v>145</v>
      </c>
      <c r="AU458" s="20" t="s">
        <v>79</v>
      </c>
    </row>
    <row r="459" spans="1:65" s="13" customFormat="1" ht="11.25">
      <c r="B459" s="200"/>
      <c r="C459" s="201"/>
      <c r="D459" s="202" t="s">
        <v>147</v>
      </c>
      <c r="E459" s="203" t="s">
        <v>19</v>
      </c>
      <c r="F459" s="204" t="s">
        <v>752</v>
      </c>
      <c r="G459" s="201"/>
      <c r="H459" s="205">
        <v>14.494</v>
      </c>
      <c r="I459" s="206"/>
      <c r="J459" s="201"/>
      <c r="K459" s="201"/>
      <c r="L459" s="207"/>
      <c r="M459" s="208"/>
      <c r="N459" s="209"/>
      <c r="O459" s="209"/>
      <c r="P459" s="209"/>
      <c r="Q459" s="209"/>
      <c r="R459" s="209"/>
      <c r="S459" s="209"/>
      <c r="T459" s="210"/>
      <c r="AT459" s="211" t="s">
        <v>147</v>
      </c>
      <c r="AU459" s="211" t="s">
        <v>79</v>
      </c>
      <c r="AV459" s="13" t="s">
        <v>79</v>
      </c>
      <c r="AW459" s="13" t="s">
        <v>32</v>
      </c>
      <c r="AX459" s="13" t="s">
        <v>70</v>
      </c>
      <c r="AY459" s="211" t="s">
        <v>137</v>
      </c>
    </row>
    <row r="460" spans="1:65" s="13" customFormat="1" ht="11.25">
      <c r="B460" s="200"/>
      <c r="C460" s="201"/>
      <c r="D460" s="202" t="s">
        <v>147</v>
      </c>
      <c r="E460" s="203" t="s">
        <v>19</v>
      </c>
      <c r="F460" s="204" t="s">
        <v>753</v>
      </c>
      <c r="G460" s="201"/>
      <c r="H460" s="205">
        <v>0.96399999999999997</v>
      </c>
      <c r="I460" s="206"/>
      <c r="J460" s="201"/>
      <c r="K460" s="201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147</v>
      </c>
      <c r="AU460" s="211" t="s">
        <v>79</v>
      </c>
      <c r="AV460" s="13" t="s">
        <v>79</v>
      </c>
      <c r="AW460" s="13" t="s">
        <v>32</v>
      </c>
      <c r="AX460" s="13" t="s">
        <v>70</v>
      </c>
      <c r="AY460" s="211" t="s">
        <v>137</v>
      </c>
    </row>
    <row r="461" spans="1:65" s="13" customFormat="1" ht="11.25">
      <c r="B461" s="200"/>
      <c r="C461" s="201"/>
      <c r="D461" s="202" t="s">
        <v>147</v>
      </c>
      <c r="E461" s="203" t="s">
        <v>19</v>
      </c>
      <c r="F461" s="204" t="s">
        <v>754</v>
      </c>
      <c r="G461" s="201"/>
      <c r="H461" s="205">
        <v>0.246</v>
      </c>
      <c r="I461" s="206"/>
      <c r="J461" s="201"/>
      <c r="K461" s="201"/>
      <c r="L461" s="207"/>
      <c r="M461" s="208"/>
      <c r="N461" s="209"/>
      <c r="O461" s="209"/>
      <c r="P461" s="209"/>
      <c r="Q461" s="209"/>
      <c r="R461" s="209"/>
      <c r="S461" s="209"/>
      <c r="T461" s="210"/>
      <c r="AT461" s="211" t="s">
        <v>147</v>
      </c>
      <c r="AU461" s="211" t="s">
        <v>79</v>
      </c>
      <c r="AV461" s="13" t="s">
        <v>79</v>
      </c>
      <c r="AW461" s="13" t="s">
        <v>32</v>
      </c>
      <c r="AX461" s="13" t="s">
        <v>70</v>
      </c>
      <c r="AY461" s="211" t="s">
        <v>137</v>
      </c>
    </row>
    <row r="462" spans="1:65" s="13" customFormat="1" ht="11.25">
      <c r="B462" s="200"/>
      <c r="C462" s="201"/>
      <c r="D462" s="202" t="s">
        <v>147</v>
      </c>
      <c r="E462" s="203" t="s">
        <v>19</v>
      </c>
      <c r="F462" s="204" t="s">
        <v>755</v>
      </c>
      <c r="G462" s="201"/>
      <c r="H462" s="205">
        <v>1.1579999999999999</v>
      </c>
      <c r="I462" s="206"/>
      <c r="J462" s="201"/>
      <c r="K462" s="201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147</v>
      </c>
      <c r="AU462" s="211" t="s">
        <v>79</v>
      </c>
      <c r="AV462" s="13" t="s">
        <v>79</v>
      </c>
      <c r="AW462" s="13" t="s">
        <v>32</v>
      </c>
      <c r="AX462" s="13" t="s">
        <v>70</v>
      </c>
      <c r="AY462" s="211" t="s">
        <v>137</v>
      </c>
    </row>
    <row r="463" spans="1:65" s="15" customFormat="1" ht="11.25">
      <c r="B463" s="223"/>
      <c r="C463" s="224"/>
      <c r="D463" s="202" t="s">
        <v>147</v>
      </c>
      <c r="E463" s="225" t="s">
        <v>19</v>
      </c>
      <c r="F463" s="226" t="s">
        <v>159</v>
      </c>
      <c r="G463" s="224"/>
      <c r="H463" s="227">
        <v>16.861999999999998</v>
      </c>
      <c r="I463" s="228"/>
      <c r="J463" s="224"/>
      <c r="K463" s="224"/>
      <c r="L463" s="229"/>
      <c r="M463" s="230"/>
      <c r="N463" s="231"/>
      <c r="O463" s="231"/>
      <c r="P463" s="231"/>
      <c r="Q463" s="231"/>
      <c r="R463" s="231"/>
      <c r="S463" s="231"/>
      <c r="T463" s="232"/>
      <c r="AT463" s="233" t="s">
        <v>147</v>
      </c>
      <c r="AU463" s="233" t="s">
        <v>79</v>
      </c>
      <c r="AV463" s="15" t="s">
        <v>143</v>
      </c>
      <c r="AW463" s="15" t="s">
        <v>32</v>
      </c>
      <c r="AX463" s="15" t="s">
        <v>77</v>
      </c>
      <c r="AY463" s="233" t="s">
        <v>137</v>
      </c>
    </row>
    <row r="464" spans="1:65" s="2" customFormat="1" ht="24.2" customHeight="1">
      <c r="A464" s="37"/>
      <c r="B464" s="38"/>
      <c r="C464" s="182" t="s">
        <v>756</v>
      </c>
      <c r="D464" s="182" t="s">
        <v>139</v>
      </c>
      <c r="E464" s="183" t="s">
        <v>757</v>
      </c>
      <c r="F464" s="184" t="s">
        <v>758</v>
      </c>
      <c r="G464" s="185" t="s">
        <v>269</v>
      </c>
      <c r="H464" s="186">
        <v>54.825000000000003</v>
      </c>
      <c r="I464" s="187"/>
      <c r="J464" s="188">
        <f>ROUND(I464*H464,2)</f>
        <v>0</v>
      </c>
      <c r="K464" s="184" t="s">
        <v>142</v>
      </c>
      <c r="L464" s="42"/>
      <c r="M464" s="189" t="s">
        <v>19</v>
      </c>
      <c r="N464" s="190" t="s">
        <v>41</v>
      </c>
      <c r="O464" s="67"/>
      <c r="P464" s="191">
        <f>O464*H464</f>
        <v>0</v>
      </c>
      <c r="Q464" s="191">
        <v>0</v>
      </c>
      <c r="R464" s="191">
        <f>Q464*H464</f>
        <v>0</v>
      </c>
      <c r="S464" s="191">
        <v>0</v>
      </c>
      <c r="T464" s="192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93" t="s">
        <v>143</v>
      </c>
      <c r="AT464" s="193" t="s">
        <v>139</v>
      </c>
      <c r="AU464" s="193" t="s">
        <v>79</v>
      </c>
      <c r="AY464" s="20" t="s">
        <v>137</v>
      </c>
      <c r="BE464" s="194">
        <f>IF(N464="základní",J464,0)</f>
        <v>0</v>
      </c>
      <c r="BF464" s="194">
        <f>IF(N464="snížená",J464,0)</f>
        <v>0</v>
      </c>
      <c r="BG464" s="194">
        <f>IF(N464="zákl. přenesená",J464,0)</f>
        <v>0</v>
      </c>
      <c r="BH464" s="194">
        <f>IF(N464="sníž. přenesená",J464,0)</f>
        <v>0</v>
      </c>
      <c r="BI464" s="194">
        <f>IF(N464="nulová",J464,0)</f>
        <v>0</v>
      </c>
      <c r="BJ464" s="20" t="s">
        <v>77</v>
      </c>
      <c r="BK464" s="194">
        <f>ROUND(I464*H464,2)</f>
        <v>0</v>
      </c>
      <c r="BL464" s="20" t="s">
        <v>143</v>
      </c>
      <c r="BM464" s="193" t="s">
        <v>759</v>
      </c>
    </row>
    <row r="465" spans="1:65" s="2" customFormat="1" ht="11.25">
      <c r="A465" s="37"/>
      <c r="B465" s="38"/>
      <c r="C465" s="39"/>
      <c r="D465" s="195" t="s">
        <v>145</v>
      </c>
      <c r="E465" s="39"/>
      <c r="F465" s="196" t="s">
        <v>760</v>
      </c>
      <c r="G465" s="39"/>
      <c r="H465" s="39"/>
      <c r="I465" s="197"/>
      <c r="J465" s="39"/>
      <c r="K465" s="39"/>
      <c r="L465" s="42"/>
      <c r="M465" s="198"/>
      <c r="N465" s="199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20" t="s">
        <v>145</v>
      </c>
      <c r="AU465" s="20" t="s">
        <v>79</v>
      </c>
    </row>
    <row r="466" spans="1:65" s="13" customFormat="1" ht="11.25">
      <c r="B466" s="200"/>
      <c r="C466" s="201"/>
      <c r="D466" s="202" t="s">
        <v>147</v>
      </c>
      <c r="E466" s="203" t="s">
        <v>19</v>
      </c>
      <c r="F466" s="204" t="s">
        <v>761</v>
      </c>
      <c r="G466" s="201"/>
      <c r="H466" s="205">
        <v>54.825000000000003</v>
      </c>
      <c r="I466" s="206"/>
      <c r="J466" s="201"/>
      <c r="K466" s="201"/>
      <c r="L466" s="207"/>
      <c r="M466" s="208"/>
      <c r="N466" s="209"/>
      <c r="O466" s="209"/>
      <c r="P466" s="209"/>
      <c r="Q466" s="209"/>
      <c r="R466" s="209"/>
      <c r="S466" s="209"/>
      <c r="T466" s="210"/>
      <c r="AT466" s="211" t="s">
        <v>147</v>
      </c>
      <c r="AU466" s="211" t="s">
        <v>79</v>
      </c>
      <c r="AV466" s="13" t="s">
        <v>79</v>
      </c>
      <c r="AW466" s="13" t="s">
        <v>32</v>
      </c>
      <c r="AX466" s="13" t="s">
        <v>77</v>
      </c>
      <c r="AY466" s="211" t="s">
        <v>137</v>
      </c>
    </row>
    <row r="467" spans="1:65" s="2" customFormat="1" ht="24.2" customHeight="1">
      <c r="A467" s="37"/>
      <c r="B467" s="38"/>
      <c r="C467" s="182" t="s">
        <v>762</v>
      </c>
      <c r="D467" s="182" t="s">
        <v>139</v>
      </c>
      <c r="E467" s="183" t="s">
        <v>763</v>
      </c>
      <c r="F467" s="184" t="s">
        <v>764</v>
      </c>
      <c r="G467" s="185" t="s">
        <v>269</v>
      </c>
      <c r="H467" s="186">
        <v>3.306</v>
      </c>
      <c r="I467" s="187"/>
      <c r="J467" s="188">
        <f>ROUND(I467*H467,2)</f>
        <v>0</v>
      </c>
      <c r="K467" s="184" t="s">
        <v>142</v>
      </c>
      <c r="L467" s="42"/>
      <c r="M467" s="189" t="s">
        <v>19</v>
      </c>
      <c r="N467" s="190" t="s">
        <v>41</v>
      </c>
      <c r="O467" s="67"/>
      <c r="P467" s="191">
        <f>O467*H467</f>
        <v>0</v>
      </c>
      <c r="Q467" s="191">
        <v>0</v>
      </c>
      <c r="R467" s="191">
        <f>Q467*H467</f>
        <v>0</v>
      </c>
      <c r="S467" s="191">
        <v>0</v>
      </c>
      <c r="T467" s="192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93" t="s">
        <v>143</v>
      </c>
      <c r="AT467" s="193" t="s">
        <v>139</v>
      </c>
      <c r="AU467" s="193" t="s">
        <v>79</v>
      </c>
      <c r="AY467" s="20" t="s">
        <v>137</v>
      </c>
      <c r="BE467" s="194">
        <f>IF(N467="základní",J467,0)</f>
        <v>0</v>
      </c>
      <c r="BF467" s="194">
        <f>IF(N467="snížená",J467,0)</f>
        <v>0</v>
      </c>
      <c r="BG467" s="194">
        <f>IF(N467="zákl. přenesená",J467,0)</f>
        <v>0</v>
      </c>
      <c r="BH467" s="194">
        <f>IF(N467="sníž. přenesená",J467,0)</f>
        <v>0</v>
      </c>
      <c r="BI467" s="194">
        <f>IF(N467="nulová",J467,0)</f>
        <v>0</v>
      </c>
      <c r="BJ467" s="20" t="s">
        <v>77</v>
      </c>
      <c r="BK467" s="194">
        <f>ROUND(I467*H467,2)</f>
        <v>0</v>
      </c>
      <c r="BL467" s="20" t="s">
        <v>143</v>
      </c>
      <c r="BM467" s="193" t="s">
        <v>765</v>
      </c>
    </row>
    <row r="468" spans="1:65" s="2" customFormat="1" ht="11.25">
      <c r="A468" s="37"/>
      <c r="B468" s="38"/>
      <c r="C468" s="39"/>
      <c r="D468" s="195" t="s">
        <v>145</v>
      </c>
      <c r="E468" s="39"/>
      <c r="F468" s="196" t="s">
        <v>766</v>
      </c>
      <c r="G468" s="39"/>
      <c r="H468" s="39"/>
      <c r="I468" s="197"/>
      <c r="J468" s="39"/>
      <c r="K468" s="39"/>
      <c r="L468" s="42"/>
      <c r="M468" s="198"/>
      <c r="N468" s="199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145</v>
      </c>
      <c r="AU468" s="20" t="s">
        <v>79</v>
      </c>
    </row>
    <row r="469" spans="1:65" s="2" customFormat="1" ht="19.5">
      <c r="A469" s="37"/>
      <c r="B469" s="38"/>
      <c r="C469" s="39"/>
      <c r="D469" s="202" t="s">
        <v>153</v>
      </c>
      <c r="E469" s="39"/>
      <c r="F469" s="212" t="s">
        <v>767</v>
      </c>
      <c r="G469" s="39"/>
      <c r="H469" s="39"/>
      <c r="I469" s="197"/>
      <c r="J469" s="39"/>
      <c r="K469" s="39"/>
      <c r="L469" s="42"/>
      <c r="M469" s="198"/>
      <c r="N469" s="199"/>
      <c r="O469" s="67"/>
      <c r="P469" s="67"/>
      <c r="Q469" s="67"/>
      <c r="R469" s="67"/>
      <c r="S469" s="67"/>
      <c r="T469" s="68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20" t="s">
        <v>153</v>
      </c>
      <c r="AU469" s="20" t="s">
        <v>79</v>
      </c>
    </row>
    <row r="470" spans="1:65" s="13" customFormat="1" ht="11.25">
      <c r="B470" s="200"/>
      <c r="C470" s="201"/>
      <c r="D470" s="202" t="s">
        <v>147</v>
      </c>
      <c r="E470" s="203" t="s">
        <v>19</v>
      </c>
      <c r="F470" s="204" t="s">
        <v>768</v>
      </c>
      <c r="G470" s="201"/>
      <c r="H470" s="205">
        <v>5.181</v>
      </c>
      <c r="I470" s="206"/>
      <c r="J470" s="201"/>
      <c r="K470" s="201"/>
      <c r="L470" s="207"/>
      <c r="M470" s="208"/>
      <c r="N470" s="209"/>
      <c r="O470" s="209"/>
      <c r="P470" s="209"/>
      <c r="Q470" s="209"/>
      <c r="R470" s="209"/>
      <c r="S470" s="209"/>
      <c r="T470" s="210"/>
      <c r="AT470" s="211" t="s">
        <v>147</v>
      </c>
      <c r="AU470" s="211" t="s">
        <v>79</v>
      </c>
      <c r="AV470" s="13" t="s">
        <v>79</v>
      </c>
      <c r="AW470" s="13" t="s">
        <v>32</v>
      </c>
      <c r="AX470" s="13" t="s">
        <v>70</v>
      </c>
      <c r="AY470" s="211" t="s">
        <v>137</v>
      </c>
    </row>
    <row r="471" spans="1:65" s="13" customFormat="1" ht="11.25">
      <c r="B471" s="200"/>
      <c r="C471" s="201"/>
      <c r="D471" s="202" t="s">
        <v>147</v>
      </c>
      <c r="E471" s="203" t="s">
        <v>19</v>
      </c>
      <c r="F471" s="204" t="s">
        <v>769</v>
      </c>
      <c r="G471" s="201"/>
      <c r="H471" s="205">
        <v>1.431</v>
      </c>
      <c r="I471" s="206"/>
      <c r="J471" s="201"/>
      <c r="K471" s="201"/>
      <c r="L471" s="207"/>
      <c r="M471" s="208"/>
      <c r="N471" s="209"/>
      <c r="O471" s="209"/>
      <c r="P471" s="209"/>
      <c r="Q471" s="209"/>
      <c r="R471" s="209"/>
      <c r="S471" s="209"/>
      <c r="T471" s="210"/>
      <c r="AT471" s="211" t="s">
        <v>147</v>
      </c>
      <c r="AU471" s="211" t="s">
        <v>79</v>
      </c>
      <c r="AV471" s="13" t="s">
        <v>79</v>
      </c>
      <c r="AW471" s="13" t="s">
        <v>32</v>
      </c>
      <c r="AX471" s="13" t="s">
        <v>70</v>
      </c>
      <c r="AY471" s="211" t="s">
        <v>137</v>
      </c>
    </row>
    <row r="472" spans="1:65" s="15" customFormat="1" ht="11.25">
      <c r="B472" s="223"/>
      <c r="C472" s="224"/>
      <c r="D472" s="202" t="s">
        <v>147</v>
      </c>
      <c r="E472" s="225" t="s">
        <v>19</v>
      </c>
      <c r="F472" s="226" t="s">
        <v>159</v>
      </c>
      <c r="G472" s="224"/>
      <c r="H472" s="227">
        <v>6.6120000000000001</v>
      </c>
      <c r="I472" s="228"/>
      <c r="J472" s="224"/>
      <c r="K472" s="224"/>
      <c r="L472" s="229"/>
      <c r="M472" s="230"/>
      <c r="N472" s="231"/>
      <c r="O472" s="231"/>
      <c r="P472" s="231"/>
      <c r="Q472" s="231"/>
      <c r="R472" s="231"/>
      <c r="S472" s="231"/>
      <c r="T472" s="232"/>
      <c r="AT472" s="233" t="s">
        <v>147</v>
      </c>
      <c r="AU472" s="233" t="s">
        <v>79</v>
      </c>
      <c r="AV472" s="15" t="s">
        <v>143</v>
      </c>
      <c r="AW472" s="15" t="s">
        <v>32</v>
      </c>
      <c r="AX472" s="15" t="s">
        <v>77</v>
      </c>
      <c r="AY472" s="233" t="s">
        <v>137</v>
      </c>
    </row>
    <row r="473" spans="1:65" s="13" customFormat="1" ht="11.25">
      <c r="B473" s="200"/>
      <c r="C473" s="201"/>
      <c r="D473" s="202" t="s">
        <v>147</v>
      </c>
      <c r="E473" s="201"/>
      <c r="F473" s="204" t="s">
        <v>770</v>
      </c>
      <c r="G473" s="201"/>
      <c r="H473" s="205">
        <v>3.306</v>
      </c>
      <c r="I473" s="206"/>
      <c r="J473" s="201"/>
      <c r="K473" s="201"/>
      <c r="L473" s="207"/>
      <c r="M473" s="208"/>
      <c r="N473" s="209"/>
      <c r="O473" s="209"/>
      <c r="P473" s="209"/>
      <c r="Q473" s="209"/>
      <c r="R473" s="209"/>
      <c r="S473" s="209"/>
      <c r="T473" s="210"/>
      <c r="AT473" s="211" t="s">
        <v>147</v>
      </c>
      <c r="AU473" s="211" t="s">
        <v>79</v>
      </c>
      <c r="AV473" s="13" t="s">
        <v>79</v>
      </c>
      <c r="AW473" s="13" t="s">
        <v>4</v>
      </c>
      <c r="AX473" s="13" t="s">
        <v>77</v>
      </c>
      <c r="AY473" s="211" t="s">
        <v>137</v>
      </c>
    </row>
    <row r="474" spans="1:65" s="2" customFormat="1" ht="24.2" customHeight="1">
      <c r="A474" s="37"/>
      <c r="B474" s="38"/>
      <c r="C474" s="182" t="s">
        <v>771</v>
      </c>
      <c r="D474" s="182" t="s">
        <v>139</v>
      </c>
      <c r="E474" s="183" t="s">
        <v>772</v>
      </c>
      <c r="F474" s="184" t="s">
        <v>773</v>
      </c>
      <c r="G474" s="185" t="s">
        <v>269</v>
      </c>
      <c r="H474" s="186">
        <v>51.997999999999998</v>
      </c>
      <c r="I474" s="187"/>
      <c r="J474" s="188">
        <f>ROUND(I474*H474,2)</f>
        <v>0</v>
      </c>
      <c r="K474" s="184" t="s">
        <v>142</v>
      </c>
      <c r="L474" s="42"/>
      <c r="M474" s="189" t="s">
        <v>19</v>
      </c>
      <c r="N474" s="190" t="s">
        <v>41</v>
      </c>
      <c r="O474" s="67"/>
      <c r="P474" s="191">
        <f>O474*H474</f>
        <v>0</v>
      </c>
      <c r="Q474" s="191">
        <v>0</v>
      </c>
      <c r="R474" s="191">
        <f>Q474*H474</f>
        <v>0</v>
      </c>
      <c r="S474" s="191">
        <v>0</v>
      </c>
      <c r="T474" s="192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3" t="s">
        <v>143</v>
      </c>
      <c r="AT474" s="193" t="s">
        <v>139</v>
      </c>
      <c r="AU474" s="193" t="s">
        <v>79</v>
      </c>
      <c r="AY474" s="20" t="s">
        <v>137</v>
      </c>
      <c r="BE474" s="194">
        <f>IF(N474="základní",J474,0)</f>
        <v>0</v>
      </c>
      <c r="BF474" s="194">
        <f>IF(N474="snížená",J474,0)</f>
        <v>0</v>
      </c>
      <c r="BG474" s="194">
        <f>IF(N474="zákl. přenesená",J474,0)</f>
        <v>0</v>
      </c>
      <c r="BH474" s="194">
        <f>IF(N474="sníž. přenesená",J474,0)</f>
        <v>0</v>
      </c>
      <c r="BI474" s="194">
        <f>IF(N474="nulová",J474,0)</f>
        <v>0</v>
      </c>
      <c r="BJ474" s="20" t="s">
        <v>77</v>
      </c>
      <c r="BK474" s="194">
        <f>ROUND(I474*H474,2)</f>
        <v>0</v>
      </c>
      <c r="BL474" s="20" t="s">
        <v>143</v>
      </c>
      <c r="BM474" s="193" t="s">
        <v>774</v>
      </c>
    </row>
    <row r="475" spans="1:65" s="2" customFormat="1" ht="11.25">
      <c r="A475" s="37"/>
      <c r="B475" s="38"/>
      <c r="C475" s="39"/>
      <c r="D475" s="195" t="s">
        <v>145</v>
      </c>
      <c r="E475" s="39"/>
      <c r="F475" s="196" t="s">
        <v>775</v>
      </c>
      <c r="G475" s="39"/>
      <c r="H475" s="39"/>
      <c r="I475" s="197"/>
      <c r="J475" s="39"/>
      <c r="K475" s="39"/>
      <c r="L475" s="42"/>
      <c r="M475" s="198"/>
      <c r="N475" s="199"/>
      <c r="O475" s="67"/>
      <c r="P475" s="67"/>
      <c r="Q475" s="67"/>
      <c r="R475" s="67"/>
      <c r="S475" s="67"/>
      <c r="T475" s="68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20" t="s">
        <v>145</v>
      </c>
      <c r="AU475" s="20" t="s">
        <v>79</v>
      </c>
    </row>
    <row r="476" spans="1:65" s="13" customFormat="1" ht="11.25">
      <c r="B476" s="200"/>
      <c r="C476" s="201"/>
      <c r="D476" s="202" t="s">
        <v>147</v>
      </c>
      <c r="E476" s="203" t="s">
        <v>19</v>
      </c>
      <c r="F476" s="204" t="s">
        <v>776</v>
      </c>
      <c r="G476" s="201"/>
      <c r="H476" s="205">
        <v>45.167999999999999</v>
      </c>
      <c r="I476" s="206"/>
      <c r="J476" s="201"/>
      <c r="K476" s="201"/>
      <c r="L476" s="207"/>
      <c r="M476" s="208"/>
      <c r="N476" s="209"/>
      <c r="O476" s="209"/>
      <c r="P476" s="209"/>
      <c r="Q476" s="209"/>
      <c r="R476" s="209"/>
      <c r="S476" s="209"/>
      <c r="T476" s="210"/>
      <c r="AT476" s="211" t="s">
        <v>147</v>
      </c>
      <c r="AU476" s="211" t="s">
        <v>79</v>
      </c>
      <c r="AV476" s="13" t="s">
        <v>79</v>
      </c>
      <c r="AW476" s="13" t="s">
        <v>32</v>
      </c>
      <c r="AX476" s="13" t="s">
        <v>70</v>
      </c>
      <c r="AY476" s="211" t="s">
        <v>137</v>
      </c>
    </row>
    <row r="477" spans="1:65" s="13" customFormat="1" ht="11.25">
      <c r="B477" s="200"/>
      <c r="C477" s="201"/>
      <c r="D477" s="202" t="s">
        <v>147</v>
      </c>
      <c r="E477" s="203" t="s">
        <v>19</v>
      </c>
      <c r="F477" s="204" t="s">
        <v>777</v>
      </c>
      <c r="G477" s="201"/>
      <c r="H477" s="205">
        <v>6.83</v>
      </c>
      <c r="I477" s="206"/>
      <c r="J477" s="201"/>
      <c r="K477" s="201"/>
      <c r="L477" s="207"/>
      <c r="M477" s="208"/>
      <c r="N477" s="209"/>
      <c r="O477" s="209"/>
      <c r="P477" s="209"/>
      <c r="Q477" s="209"/>
      <c r="R477" s="209"/>
      <c r="S477" s="209"/>
      <c r="T477" s="210"/>
      <c r="AT477" s="211" t="s">
        <v>147</v>
      </c>
      <c r="AU477" s="211" t="s">
        <v>79</v>
      </c>
      <c r="AV477" s="13" t="s">
        <v>79</v>
      </c>
      <c r="AW477" s="13" t="s">
        <v>32</v>
      </c>
      <c r="AX477" s="13" t="s">
        <v>70</v>
      </c>
      <c r="AY477" s="211" t="s">
        <v>137</v>
      </c>
    </row>
    <row r="478" spans="1:65" s="15" customFormat="1" ht="11.25">
      <c r="B478" s="223"/>
      <c r="C478" s="224"/>
      <c r="D478" s="202" t="s">
        <v>147</v>
      </c>
      <c r="E478" s="225" t="s">
        <v>19</v>
      </c>
      <c r="F478" s="226" t="s">
        <v>159</v>
      </c>
      <c r="G478" s="224"/>
      <c r="H478" s="227">
        <v>51.997999999999998</v>
      </c>
      <c r="I478" s="228"/>
      <c r="J478" s="224"/>
      <c r="K478" s="224"/>
      <c r="L478" s="229"/>
      <c r="M478" s="230"/>
      <c r="N478" s="231"/>
      <c r="O478" s="231"/>
      <c r="P478" s="231"/>
      <c r="Q478" s="231"/>
      <c r="R478" s="231"/>
      <c r="S478" s="231"/>
      <c r="T478" s="232"/>
      <c r="AT478" s="233" t="s">
        <v>147</v>
      </c>
      <c r="AU478" s="233" t="s">
        <v>79</v>
      </c>
      <c r="AV478" s="15" t="s">
        <v>143</v>
      </c>
      <c r="AW478" s="15" t="s">
        <v>32</v>
      </c>
      <c r="AX478" s="15" t="s">
        <v>77</v>
      </c>
      <c r="AY478" s="233" t="s">
        <v>137</v>
      </c>
    </row>
    <row r="479" spans="1:65" s="2" customFormat="1" ht="24.2" customHeight="1">
      <c r="A479" s="37"/>
      <c r="B479" s="38"/>
      <c r="C479" s="182" t="s">
        <v>778</v>
      </c>
      <c r="D479" s="182" t="s">
        <v>139</v>
      </c>
      <c r="E479" s="183" t="s">
        <v>779</v>
      </c>
      <c r="F479" s="184" t="s">
        <v>780</v>
      </c>
      <c r="G479" s="185" t="s">
        <v>269</v>
      </c>
      <c r="H479" s="186">
        <v>1.1679999999999999</v>
      </c>
      <c r="I479" s="187"/>
      <c r="J479" s="188">
        <f>ROUND(I479*H479,2)</f>
        <v>0</v>
      </c>
      <c r="K479" s="184" t="s">
        <v>142</v>
      </c>
      <c r="L479" s="42"/>
      <c r="M479" s="189" t="s">
        <v>19</v>
      </c>
      <c r="N479" s="190" t="s">
        <v>41</v>
      </c>
      <c r="O479" s="67"/>
      <c r="P479" s="191">
        <f>O479*H479</f>
        <v>0</v>
      </c>
      <c r="Q479" s="191">
        <v>0</v>
      </c>
      <c r="R479" s="191">
        <f>Q479*H479</f>
        <v>0</v>
      </c>
      <c r="S479" s="191">
        <v>0</v>
      </c>
      <c r="T479" s="192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3" t="s">
        <v>143</v>
      </c>
      <c r="AT479" s="193" t="s">
        <v>139</v>
      </c>
      <c r="AU479" s="193" t="s">
        <v>79</v>
      </c>
      <c r="AY479" s="20" t="s">
        <v>137</v>
      </c>
      <c r="BE479" s="194">
        <f>IF(N479="základní",J479,0)</f>
        <v>0</v>
      </c>
      <c r="BF479" s="194">
        <f>IF(N479="snížená",J479,0)</f>
        <v>0</v>
      </c>
      <c r="BG479" s="194">
        <f>IF(N479="zákl. přenesená",J479,0)</f>
        <v>0</v>
      </c>
      <c r="BH479" s="194">
        <f>IF(N479="sníž. přenesená",J479,0)</f>
        <v>0</v>
      </c>
      <c r="BI479" s="194">
        <f>IF(N479="nulová",J479,0)</f>
        <v>0</v>
      </c>
      <c r="BJ479" s="20" t="s">
        <v>77</v>
      </c>
      <c r="BK479" s="194">
        <f>ROUND(I479*H479,2)</f>
        <v>0</v>
      </c>
      <c r="BL479" s="20" t="s">
        <v>143</v>
      </c>
      <c r="BM479" s="193" t="s">
        <v>781</v>
      </c>
    </row>
    <row r="480" spans="1:65" s="2" customFormat="1" ht="11.25">
      <c r="A480" s="37"/>
      <c r="B480" s="38"/>
      <c r="C480" s="39"/>
      <c r="D480" s="195" t="s">
        <v>145</v>
      </c>
      <c r="E480" s="39"/>
      <c r="F480" s="196" t="s">
        <v>782</v>
      </c>
      <c r="G480" s="39"/>
      <c r="H480" s="39"/>
      <c r="I480" s="197"/>
      <c r="J480" s="39"/>
      <c r="K480" s="39"/>
      <c r="L480" s="42"/>
      <c r="M480" s="198"/>
      <c r="N480" s="199"/>
      <c r="O480" s="67"/>
      <c r="P480" s="67"/>
      <c r="Q480" s="67"/>
      <c r="R480" s="67"/>
      <c r="S480" s="67"/>
      <c r="T480" s="68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145</v>
      </c>
      <c r="AU480" s="20" t="s">
        <v>79</v>
      </c>
    </row>
    <row r="481" spans="1:65" s="13" customFormat="1" ht="11.25">
      <c r="B481" s="200"/>
      <c r="C481" s="201"/>
      <c r="D481" s="202" t="s">
        <v>147</v>
      </c>
      <c r="E481" s="203" t="s">
        <v>19</v>
      </c>
      <c r="F481" s="204" t="s">
        <v>783</v>
      </c>
      <c r="G481" s="201"/>
      <c r="H481" s="205">
        <v>1.2E-2</v>
      </c>
      <c r="I481" s="206"/>
      <c r="J481" s="201"/>
      <c r="K481" s="201"/>
      <c r="L481" s="207"/>
      <c r="M481" s="208"/>
      <c r="N481" s="209"/>
      <c r="O481" s="209"/>
      <c r="P481" s="209"/>
      <c r="Q481" s="209"/>
      <c r="R481" s="209"/>
      <c r="S481" s="209"/>
      <c r="T481" s="210"/>
      <c r="AT481" s="211" t="s">
        <v>147</v>
      </c>
      <c r="AU481" s="211" t="s">
        <v>79</v>
      </c>
      <c r="AV481" s="13" t="s">
        <v>79</v>
      </c>
      <c r="AW481" s="13" t="s">
        <v>32</v>
      </c>
      <c r="AX481" s="13" t="s">
        <v>70</v>
      </c>
      <c r="AY481" s="211" t="s">
        <v>137</v>
      </c>
    </row>
    <row r="482" spans="1:65" s="13" customFormat="1" ht="11.25">
      <c r="B482" s="200"/>
      <c r="C482" s="201"/>
      <c r="D482" s="202" t="s">
        <v>147</v>
      </c>
      <c r="E482" s="203" t="s">
        <v>19</v>
      </c>
      <c r="F482" s="204" t="s">
        <v>784</v>
      </c>
      <c r="G482" s="201"/>
      <c r="H482" s="205">
        <v>0.75600000000000001</v>
      </c>
      <c r="I482" s="206"/>
      <c r="J482" s="201"/>
      <c r="K482" s="201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147</v>
      </c>
      <c r="AU482" s="211" t="s">
        <v>79</v>
      </c>
      <c r="AV482" s="13" t="s">
        <v>79</v>
      </c>
      <c r="AW482" s="13" t="s">
        <v>32</v>
      </c>
      <c r="AX482" s="13" t="s">
        <v>70</v>
      </c>
      <c r="AY482" s="211" t="s">
        <v>137</v>
      </c>
    </row>
    <row r="483" spans="1:65" s="13" customFormat="1" ht="11.25">
      <c r="B483" s="200"/>
      <c r="C483" s="201"/>
      <c r="D483" s="202" t="s">
        <v>147</v>
      </c>
      <c r="E483" s="203" t="s">
        <v>19</v>
      </c>
      <c r="F483" s="204" t="s">
        <v>785</v>
      </c>
      <c r="G483" s="201"/>
      <c r="H483" s="205">
        <v>0.4</v>
      </c>
      <c r="I483" s="206"/>
      <c r="J483" s="201"/>
      <c r="K483" s="201"/>
      <c r="L483" s="207"/>
      <c r="M483" s="208"/>
      <c r="N483" s="209"/>
      <c r="O483" s="209"/>
      <c r="P483" s="209"/>
      <c r="Q483" s="209"/>
      <c r="R483" s="209"/>
      <c r="S483" s="209"/>
      <c r="T483" s="210"/>
      <c r="AT483" s="211" t="s">
        <v>147</v>
      </c>
      <c r="AU483" s="211" t="s">
        <v>79</v>
      </c>
      <c r="AV483" s="13" t="s">
        <v>79</v>
      </c>
      <c r="AW483" s="13" t="s">
        <v>32</v>
      </c>
      <c r="AX483" s="13" t="s">
        <v>70</v>
      </c>
      <c r="AY483" s="211" t="s">
        <v>137</v>
      </c>
    </row>
    <row r="484" spans="1:65" s="15" customFormat="1" ht="11.25">
      <c r="B484" s="223"/>
      <c r="C484" s="224"/>
      <c r="D484" s="202" t="s">
        <v>147</v>
      </c>
      <c r="E484" s="225" t="s">
        <v>19</v>
      </c>
      <c r="F484" s="226" t="s">
        <v>159</v>
      </c>
      <c r="G484" s="224"/>
      <c r="H484" s="227">
        <v>1.1679999999999999</v>
      </c>
      <c r="I484" s="228"/>
      <c r="J484" s="224"/>
      <c r="K484" s="224"/>
      <c r="L484" s="229"/>
      <c r="M484" s="230"/>
      <c r="N484" s="231"/>
      <c r="O484" s="231"/>
      <c r="P484" s="231"/>
      <c r="Q484" s="231"/>
      <c r="R484" s="231"/>
      <c r="S484" s="231"/>
      <c r="T484" s="232"/>
      <c r="AT484" s="233" t="s">
        <v>147</v>
      </c>
      <c r="AU484" s="233" t="s">
        <v>79</v>
      </c>
      <c r="AV484" s="15" t="s">
        <v>143</v>
      </c>
      <c r="AW484" s="15" t="s">
        <v>32</v>
      </c>
      <c r="AX484" s="15" t="s">
        <v>77</v>
      </c>
      <c r="AY484" s="233" t="s">
        <v>137</v>
      </c>
    </row>
    <row r="485" spans="1:65" s="2" customFormat="1" ht="24.2" customHeight="1">
      <c r="A485" s="37"/>
      <c r="B485" s="38"/>
      <c r="C485" s="182" t="s">
        <v>786</v>
      </c>
      <c r="D485" s="182" t="s">
        <v>139</v>
      </c>
      <c r="E485" s="183" t="s">
        <v>787</v>
      </c>
      <c r="F485" s="184" t="s">
        <v>788</v>
      </c>
      <c r="G485" s="185" t="s">
        <v>269</v>
      </c>
      <c r="H485" s="186">
        <v>3.306</v>
      </c>
      <c r="I485" s="187"/>
      <c r="J485" s="188">
        <f>ROUND(I485*H485,2)</f>
        <v>0</v>
      </c>
      <c r="K485" s="184" t="s">
        <v>142</v>
      </c>
      <c r="L485" s="42"/>
      <c r="M485" s="189" t="s">
        <v>19</v>
      </c>
      <c r="N485" s="190" t="s">
        <v>41</v>
      </c>
      <c r="O485" s="67"/>
      <c r="P485" s="191">
        <f>O485*H485</f>
        <v>0</v>
      </c>
      <c r="Q485" s="191">
        <v>0</v>
      </c>
      <c r="R485" s="191">
        <f>Q485*H485</f>
        <v>0</v>
      </c>
      <c r="S485" s="191">
        <v>0</v>
      </c>
      <c r="T485" s="192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93" t="s">
        <v>143</v>
      </c>
      <c r="AT485" s="193" t="s">
        <v>139</v>
      </c>
      <c r="AU485" s="193" t="s">
        <v>79</v>
      </c>
      <c r="AY485" s="20" t="s">
        <v>137</v>
      </c>
      <c r="BE485" s="194">
        <f>IF(N485="základní",J485,0)</f>
        <v>0</v>
      </c>
      <c r="BF485" s="194">
        <f>IF(N485="snížená",J485,0)</f>
        <v>0</v>
      </c>
      <c r="BG485" s="194">
        <f>IF(N485="zákl. přenesená",J485,0)</f>
        <v>0</v>
      </c>
      <c r="BH485" s="194">
        <f>IF(N485="sníž. přenesená",J485,0)</f>
        <v>0</v>
      </c>
      <c r="BI485" s="194">
        <f>IF(N485="nulová",J485,0)</f>
        <v>0</v>
      </c>
      <c r="BJ485" s="20" t="s">
        <v>77</v>
      </c>
      <c r="BK485" s="194">
        <f>ROUND(I485*H485,2)</f>
        <v>0</v>
      </c>
      <c r="BL485" s="20" t="s">
        <v>143</v>
      </c>
      <c r="BM485" s="193" t="s">
        <v>789</v>
      </c>
    </row>
    <row r="486" spans="1:65" s="2" customFormat="1" ht="11.25">
      <c r="A486" s="37"/>
      <c r="B486" s="38"/>
      <c r="C486" s="39"/>
      <c r="D486" s="195" t="s">
        <v>145</v>
      </c>
      <c r="E486" s="39"/>
      <c r="F486" s="196" t="s">
        <v>790</v>
      </c>
      <c r="G486" s="39"/>
      <c r="H486" s="39"/>
      <c r="I486" s="197"/>
      <c r="J486" s="39"/>
      <c r="K486" s="39"/>
      <c r="L486" s="42"/>
      <c r="M486" s="198"/>
      <c r="N486" s="199"/>
      <c r="O486" s="67"/>
      <c r="P486" s="67"/>
      <c r="Q486" s="67"/>
      <c r="R486" s="67"/>
      <c r="S486" s="67"/>
      <c r="T486" s="68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20" t="s">
        <v>145</v>
      </c>
      <c r="AU486" s="20" t="s">
        <v>79</v>
      </c>
    </row>
    <row r="487" spans="1:65" s="13" customFormat="1" ht="11.25">
      <c r="B487" s="200"/>
      <c r="C487" s="201"/>
      <c r="D487" s="202" t="s">
        <v>147</v>
      </c>
      <c r="E487" s="201"/>
      <c r="F487" s="204" t="s">
        <v>770</v>
      </c>
      <c r="G487" s="201"/>
      <c r="H487" s="205">
        <v>3.306</v>
      </c>
      <c r="I487" s="206"/>
      <c r="J487" s="201"/>
      <c r="K487" s="201"/>
      <c r="L487" s="207"/>
      <c r="M487" s="208"/>
      <c r="N487" s="209"/>
      <c r="O487" s="209"/>
      <c r="P487" s="209"/>
      <c r="Q487" s="209"/>
      <c r="R487" s="209"/>
      <c r="S487" s="209"/>
      <c r="T487" s="210"/>
      <c r="AT487" s="211" t="s">
        <v>147</v>
      </c>
      <c r="AU487" s="211" t="s">
        <v>79</v>
      </c>
      <c r="AV487" s="13" t="s">
        <v>79</v>
      </c>
      <c r="AW487" s="13" t="s">
        <v>4</v>
      </c>
      <c r="AX487" s="13" t="s">
        <v>77</v>
      </c>
      <c r="AY487" s="211" t="s">
        <v>137</v>
      </c>
    </row>
    <row r="488" spans="1:65" s="12" customFormat="1" ht="22.9" customHeight="1">
      <c r="B488" s="166"/>
      <c r="C488" s="167"/>
      <c r="D488" s="168" t="s">
        <v>69</v>
      </c>
      <c r="E488" s="180" t="s">
        <v>791</v>
      </c>
      <c r="F488" s="180" t="s">
        <v>792</v>
      </c>
      <c r="G488" s="167"/>
      <c r="H488" s="167"/>
      <c r="I488" s="170"/>
      <c r="J488" s="181">
        <f>BK488</f>
        <v>0</v>
      </c>
      <c r="K488" s="167"/>
      <c r="L488" s="172"/>
      <c r="M488" s="173"/>
      <c r="N488" s="174"/>
      <c r="O488" s="174"/>
      <c r="P488" s="175">
        <f>SUM(P489:P490)</f>
        <v>0</v>
      </c>
      <c r="Q488" s="174"/>
      <c r="R488" s="175">
        <f>SUM(R489:R490)</f>
        <v>0</v>
      </c>
      <c r="S488" s="174"/>
      <c r="T488" s="176">
        <f>SUM(T489:T490)</f>
        <v>0</v>
      </c>
      <c r="AR488" s="177" t="s">
        <v>77</v>
      </c>
      <c r="AT488" s="178" t="s">
        <v>69</v>
      </c>
      <c r="AU488" s="178" t="s">
        <v>77</v>
      </c>
      <c r="AY488" s="177" t="s">
        <v>137</v>
      </c>
      <c r="BK488" s="179">
        <f>SUM(BK489:BK490)</f>
        <v>0</v>
      </c>
    </row>
    <row r="489" spans="1:65" s="2" customFormat="1" ht="24.2" customHeight="1">
      <c r="A489" s="37"/>
      <c r="B489" s="38"/>
      <c r="C489" s="182" t="s">
        <v>793</v>
      </c>
      <c r="D489" s="182" t="s">
        <v>139</v>
      </c>
      <c r="E489" s="183" t="s">
        <v>794</v>
      </c>
      <c r="F489" s="184" t="s">
        <v>795</v>
      </c>
      <c r="G489" s="185" t="s">
        <v>269</v>
      </c>
      <c r="H489" s="186">
        <v>168.51300000000001</v>
      </c>
      <c r="I489" s="187"/>
      <c r="J489" s="188">
        <f>ROUND(I489*H489,2)</f>
        <v>0</v>
      </c>
      <c r="K489" s="184" t="s">
        <v>142</v>
      </c>
      <c r="L489" s="42"/>
      <c r="M489" s="189" t="s">
        <v>19</v>
      </c>
      <c r="N489" s="190" t="s">
        <v>41</v>
      </c>
      <c r="O489" s="67"/>
      <c r="P489" s="191">
        <f>O489*H489</f>
        <v>0</v>
      </c>
      <c r="Q489" s="191">
        <v>0</v>
      </c>
      <c r="R489" s="191">
        <f>Q489*H489</f>
        <v>0</v>
      </c>
      <c r="S489" s="191">
        <v>0</v>
      </c>
      <c r="T489" s="192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93" t="s">
        <v>143</v>
      </c>
      <c r="AT489" s="193" t="s">
        <v>139</v>
      </c>
      <c r="AU489" s="193" t="s">
        <v>79</v>
      </c>
      <c r="AY489" s="20" t="s">
        <v>137</v>
      </c>
      <c r="BE489" s="194">
        <f>IF(N489="základní",J489,0)</f>
        <v>0</v>
      </c>
      <c r="BF489" s="194">
        <f>IF(N489="snížená",J489,0)</f>
        <v>0</v>
      </c>
      <c r="BG489" s="194">
        <f>IF(N489="zákl. přenesená",J489,0)</f>
        <v>0</v>
      </c>
      <c r="BH489" s="194">
        <f>IF(N489="sníž. přenesená",J489,0)</f>
        <v>0</v>
      </c>
      <c r="BI489" s="194">
        <f>IF(N489="nulová",J489,0)</f>
        <v>0</v>
      </c>
      <c r="BJ489" s="20" t="s">
        <v>77</v>
      </c>
      <c r="BK489" s="194">
        <f>ROUND(I489*H489,2)</f>
        <v>0</v>
      </c>
      <c r="BL489" s="20" t="s">
        <v>143</v>
      </c>
      <c r="BM489" s="193" t="s">
        <v>796</v>
      </c>
    </row>
    <row r="490" spans="1:65" s="2" customFormat="1" ht="11.25">
      <c r="A490" s="37"/>
      <c r="B490" s="38"/>
      <c r="C490" s="39"/>
      <c r="D490" s="195" t="s">
        <v>145</v>
      </c>
      <c r="E490" s="39"/>
      <c r="F490" s="196" t="s">
        <v>797</v>
      </c>
      <c r="G490" s="39"/>
      <c r="H490" s="39"/>
      <c r="I490" s="197"/>
      <c r="J490" s="39"/>
      <c r="K490" s="39"/>
      <c r="L490" s="42"/>
      <c r="M490" s="198"/>
      <c r="N490" s="199"/>
      <c r="O490" s="67"/>
      <c r="P490" s="67"/>
      <c r="Q490" s="67"/>
      <c r="R490" s="67"/>
      <c r="S490" s="67"/>
      <c r="T490" s="68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20" t="s">
        <v>145</v>
      </c>
      <c r="AU490" s="20" t="s">
        <v>79</v>
      </c>
    </row>
    <row r="491" spans="1:65" s="12" customFormat="1" ht="25.9" customHeight="1">
      <c r="B491" s="166"/>
      <c r="C491" s="167"/>
      <c r="D491" s="168" t="s">
        <v>69</v>
      </c>
      <c r="E491" s="169" t="s">
        <v>282</v>
      </c>
      <c r="F491" s="169" t="s">
        <v>798</v>
      </c>
      <c r="G491" s="167"/>
      <c r="H491" s="167"/>
      <c r="I491" s="170"/>
      <c r="J491" s="171">
        <f>BK491</f>
        <v>0</v>
      </c>
      <c r="K491" s="167"/>
      <c r="L491" s="172"/>
      <c r="M491" s="173"/>
      <c r="N491" s="174"/>
      <c r="O491" s="174"/>
      <c r="P491" s="175">
        <f>P492</f>
        <v>0</v>
      </c>
      <c r="Q491" s="174"/>
      <c r="R491" s="175">
        <f>R492</f>
        <v>0</v>
      </c>
      <c r="S491" s="174"/>
      <c r="T491" s="176">
        <f>T492</f>
        <v>0</v>
      </c>
      <c r="AR491" s="177" t="s">
        <v>160</v>
      </c>
      <c r="AT491" s="178" t="s">
        <v>69</v>
      </c>
      <c r="AU491" s="178" t="s">
        <v>70</v>
      </c>
      <c r="AY491" s="177" t="s">
        <v>137</v>
      </c>
      <c r="BK491" s="179">
        <f>BK492</f>
        <v>0</v>
      </c>
    </row>
    <row r="492" spans="1:65" s="12" customFormat="1" ht="22.9" customHeight="1">
      <c r="B492" s="166"/>
      <c r="C492" s="167"/>
      <c r="D492" s="168" t="s">
        <v>69</v>
      </c>
      <c r="E492" s="180" t="s">
        <v>799</v>
      </c>
      <c r="F492" s="180" t="s">
        <v>800</v>
      </c>
      <c r="G492" s="167"/>
      <c r="H492" s="167"/>
      <c r="I492" s="170"/>
      <c r="J492" s="181">
        <f>BK492</f>
        <v>0</v>
      </c>
      <c r="K492" s="167"/>
      <c r="L492" s="172"/>
      <c r="M492" s="173"/>
      <c r="N492" s="174"/>
      <c r="O492" s="174"/>
      <c r="P492" s="175">
        <f>SUM(P493:P494)</f>
        <v>0</v>
      </c>
      <c r="Q492" s="174"/>
      <c r="R492" s="175">
        <f>SUM(R493:R494)</f>
        <v>0</v>
      </c>
      <c r="S492" s="174"/>
      <c r="T492" s="176">
        <f>SUM(T493:T494)</f>
        <v>0</v>
      </c>
      <c r="AR492" s="177" t="s">
        <v>160</v>
      </c>
      <c r="AT492" s="178" t="s">
        <v>69</v>
      </c>
      <c r="AU492" s="178" t="s">
        <v>77</v>
      </c>
      <c r="AY492" s="177" t="s">
        <v>137</v>
      </c>
      <c r="BK492" s="179">
        <f>SUM(BK493:BK494)</f>
        <v>0</v>
      </c>
    </row>
    <row r="493" spans="1:65" s="2" customFormat="1" ht="16.5" customHeight="1">
      <c r="A493" s="37"/>
      <c r="B493" s="38"/>
      <c r="C493" s="182" t="s">
        <v>801</v>
      </c>
      <c r="D493" s="182" t="s">
        <v>139</v>
      </c>
      <c r="E493" s="183" t="s">
        <v>802</v>
      </c>
      <c r="F493" s="184" t="s">
        <v>803</v>
      </c>
      <c r="G493" s="185" t="s">
        <v>341</v>
      </c>
      <c r="H493" s="186">
        <v>1</v>
      </c>
      <c r="I493" s="187"/>
      <c r="J493" s="188">
        <f>ROUND(I493*H493,2)</f>
        <v>0</v>
      </c>
      <c r="K493" s="184" t="s">
        <v>19</v>
      </c>
      <c r="L493" s="42"/>
      <c r="M493" s="189" t="s">
        <v>19</v>
      </c>
      <c r="N493" s="190" t="s">
        <v>41</v>
      </c>
      <c r="O493" s="67"/>
      <c r="P493" s="191">
        <f>O493*H493</f>
        <v>0</v>
      </c>
      <c r="Q493" s="191">
        <v>0</v>
      </c>
      <c r="R493" s="191">
        <f>Q493*H493</f>
        <v>0</v>
      </c>
      <c r="S493" s="191">
        <v>0</v>
      </c>
      <c r="T493" s="192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93" t="s">
        <v>532</v>
      </c>
      <c r="AT493" s="193" t="s">
        <v>139</v>
      </c>
      <c r="AU493" s="193" t="s">
        <v>79</v>
      </c>
      <c r="AY493" s="20" t="s">
        <v>137</v>
      </c>
      <c r="BE493" s="194">
        <f>IF(N493="základní",J493,0)</f>
        <v>0</v>
      </c>
      <c r="BF493" s="194">
        <f>IF(N493="snížená",J493,0)</f>
        <v>0</v>
      </c>
      <c r="BG493" s="194">
        <f>IF(N493="zákl. přenesená",J493,0)</f>
        <v>0</v>
      </c>
      <c r="BH493" s="194">
        <f>IF(N493="sníž. přenesená",J493,0)</f>
        <v>0</v>
      </c>
      <c r="BI493" s="194">
        <f>IF(N493="nulová",J493,0)</f>
        <v>0</v>
      </c>
      <c r="BJ493" s="20" t="s">
        <v>77</v>
      </c>
      <c r="BK493" s="194">
        <f>ROUND(I493*H493,2)</f>
        <v>0</v>
      </c>
      <c r="BL493" s="20" t="s">
        <v>532</v>
      </c>
      <c r="BM493" s="193" t="s">
        <v>804</v>
      </c>
    </row>
    <row r="494" spans="1:65" s="2" customFormat="1" ht="29.25">
      <c r="A494" s="37"/>
      <c r="B494" s="38"/>
      <c r="C494" s="39"/>
      <c r="D494" s="202" t="s">
        <v>153</v>
      </c>
      <c r="E494" s="39"/>
      <c r="F494" s="212" t="s">
        <v>805</v>
      </c>
      <c r="G494" s="39"/>
      <c r="H494" s="39"/>
      <c r="I494" s="197"/>
      <c r="J494" s="39"/>
      <c r="K494" s="39"/>
      <c r="L494" s="42"/>
      <c r="M494" s="255"/>
      <c r="N494" s="256"/>
      <c r="O494" s="257"/>
      <c r="P494" s="257"/>
      <c r="Q494" s="257"/>
      <c r="R494" s="257"/>
      <c r="S494" s="257"/>
      <c r="T494" s="258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20" t="s">
        <v>153</v>
      </c>
      <c r="AU494" s="20" t="s">
        <v>79</v>
      </c>
    </row>
    <row r="495" spans="1:65" s="2" customFormat="1" ht="6.95" customHeight="1">
      <c r="A495" s="37"/>
      <c r="B495" s="50"/>
      <c r="C495" s="51"/>
      <c r="D495" s="51"/>
      <c r="E495" s="51"/>
      <c r="F495" s="51"/>
      <c r="G495" s="51"/>
      <c r="H495" s="51"/>
      <c r="I495" s="51"/>
      <c r="J495" s="51"/>
      <c r="K495" s="51"/>
      <c r="L495" s="42"/>
      <c r="M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</row>
  </sheetData>
  <sheetProtection algorithmName="SHA-512" hashValue="dmR54uFqg5FEbn0iLJKtQjpufIwXz297/yfywaud3nFJnHZyFT4EiOa+MQ64vWh8XkaiE5UC0Swc8S5v6u9cCQ==" saltValue="4nq1G1h9vZQ/0l4IK0JVkAfh3VA85aXbr3N8P5yScX+HFfgnPh/IZF9ESiQu6COx85kId6Hs2fr/gxXtGkZJmw==" spinCount="100000" sheet="1" objects="1" scenarios="1" formatColumns="0" formatRows="0" autoFilter="0"/>
  <autoFilter ref="C88:K494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100-000000000000}"/>
    <hyperlink ref="F96" r:id="rId2" xr:uid="{00000000-0004-0000-0100-000001000000}"/>
    <hyperlink ref="F104" r:id="rId3" xr:uid="{00000000-0004-0000-0100-000002000000}"/>
    <hyperlink ref="F107" r:id="rId4" xr:uid="{00000000-0004-0000-0100-000003000000}"/>
    <hyperlink ref="F112" r:id="rId5" xr:uid="{00000000-0004-0000-0100-000004000000}"/>
    <hyperlink ref="F117" r:id="rId6" xr:uid="{00000000-0004-0000-0100-000005000000}"/>
    <hyperlink ref="F121" r:id="rId7" xr:uid="{00000000-0004-0000-0100-000006000000}"/>
    <hyperlink ref="F124" r:id="rId8" xr:uid="{00000000-0004-0000-0100-000007000000}"/>
    <hyperlink ref="F129" r:id="rId9" xr:uid="{00000000-0004-0000-0100-000008000000}"/>
    <hyperlink ref="F136" r:id="rId10" xr:uid="{00000000-0004-0000-0100-000009000000}"/>
    <hyperlink ref="F139" r:id="rId11" xr:uid="{00000000-0004-0000-0100-00000A000000}"/>
    <hyperlink ref="F143" r:id="rId12" xr:uid="{00000000-0004-0000-0100-00000B000000}"/>
    <hyperlink ref="F146" r:id="rId13" xr:uid="{00000000-0004-0000-0100-00000C000000}"/>
    <hyperlink ref="F153" r:id="rId14" xr:uid="{00000000-0004-0000-0100-00000D000000}"/>
    <hyperlink ref="F156" r:id="rId15" xr:uid="{00000000-0004-0000-0100-00000E000000}"/>
    <hyperlink ref="F161" r:id="rId16" xr:uid="{00000000-0004-0000-0100-00000F000000}"/>
    <hyperlink ref="F163" r:id="rId17" xr:uid="{00000000-0004-0000-0100-000010000000}"/>
    <hyperlink ref="F170" r:id="rId18" xr:uid="{00000000-0004-0000-0100-000011000000}"/>
    <hyperlink ref="F173" r:id="rId19" xr:uid="{00000000-0004-0000-0100-000012000000}"/>
    <hyperlink ref="F177" r:id="rId20" xr:uid="{00000000-0004-0000-0100-000013000000}"/>
    <hyperlink ref="F185" r:id="rId21" xr:uid="{00000000-0004-0000-0100-000014000000}"/>
    <hyperlink ref="F192" r:id="rId22" xr:uid="{00000000-0004-0000-0100-000015000000}"/>
    <hyperlink ref="F194" r:id="rId23" xr:uid="{00000000-0004-0000-0100-000016000000}"/>
    <hyperlink ref="F197" r:id="rId24" xr:uid="{00000000-0004-0000-0100-000017000000}"/>
    <hyperlink ref="F202" r:id="rId25" xr:uid="{00000000-0004-0000-0100-000018000000}"/>
    <hyperlink ref="F205" r:id="rId26" xr:uid="{00000000-0004-0000-0100-000019000000}"/>
    <hyperlink ref="F209" r:id="rId27" xr:uid="{00000000-0004-0000-0100-00001A000000}"/>
    <hyperlink ref="F214" r:id="rId28" xr:uid="{00000000-0004-0000-0100-00001B000000}"/>
    <hyperlink ref="F219" r:id="rId29" xr:uid="{00000000-0004-0000-0100-00001C000000}"/>
    <hyperlink ref="F223" r:id="rId30" xr:uid="{00000000-0004-0000-0100-00001D000000}"/>
    <hyperlink ref="F227" r:id="rId31" xr:uid="{00000000-0004-0000-0100-00001E000000}"/>
    <hyperlink ref="F235" r:id="rId32" xr:uid="{00000000-0004-0000-0100-00001F000000}"/>
    <hyperlink ref="F242" r:id="rId33" xr:uid="{00000000-0004-0000-0100-000020000000}"/>
    <hyperlink ref="F251" r:id="rId34" xr:uid="{00000000-0004-0000-0100-000021000000}"/>
    <hyperlink ref="F254" r:id="rId35" xr:uid="{00000000-0004-0000-0100-000022000000}"/>
    <hyperlink ref="F257" r:id="rId36" xr:uid="{00000000-0004-0000-0100-000023000000}"/>
    <hyperlink ref="F260" r:id="rId37" xr:uid="{00000000-0004-0000-0100-000024000000}"/>
    <hyperlink ref="F263" r:id="rId38" xr:uid="{00000000-0004-0000-0100-000025000000}"/>
    <hyperlink ref="F266" r:id="rId39" xr:uid="{00000000-0004-0000-0100-000026000000}"/>
    <hyperlink ref="F269" r:id="rId40" xr:uid="{00000000-0004-0000-0100-000027000000}"/>
    <hyperlink ref="F273" r:id="rId41" xr:uid="{00000000-0004-0000-0100-000028000000}"/>
    <hyperlink ref="F286" r:id="rId42" xr:uid="{00000000-0004-0000-0100-000029000000}"/>
    <hyperlink ref="F300" r:id="rId43" xr:uid="{00000000-0004-0000-0100-00002A000000}"/>
    <hyperlink ref="F312" r:id="rId44" xr:uid="{00000000-0004-0000-0100-00002B000000}"/>
    <hyperlink ref="F321" r:id="rId45" xr:uid="{00000000-0004-0000-0100-00002C000000}"/>
    <hyperlink ref="F324" r:id="rId46" xr:uid="{00000000-0004-0000-0100-00002D000000}"/>
    <hyperlink ref="F327" r:id="rId47" xr:uid="{00000000-0004-0000-0100-00002E000000}"/>
    <hyperlink ref="F331" r:id="rId48" xr:uid="{00000000-0004-0000-0100-00002F000000}"/>
    <hyperlink ref="F335" r:id="rId49" xr:uid="{00000000-0004-0000-0100-000030000000}"/>
    <hyperlink ref="F339" r:id="rId50" xr:uid="{00000000-0004-0000-0100-000031000000}"/>
    <hyperlink ref="F343" r:id="rId51" xr:uid="{00000000-0004-0000-0100-000032000000}"/>
    <hyperlink ref="F347" r:id="rId52" xr:uid="{00000000-0004-0000-0100-000033000000}"/>
    <hyperlink ref="F352" r:id="rId53" xr:uid="{00000000-0004-0000-0100-000034000000}"/>
    <hyperlink ref="F355" r:id="rId54" xr:uid="{00000000-0004-0000-0100-000035000000}"/>
    <hyperlink ref="F361" r:id="rId55" xr:uid="{00000000-0004-0000-0100-000036000000}"/>
    <hyperlink ref="F365" r:id="rId56" xr:uid="{00000000-0004-0000-0100-000037000000}"/>
    <hyperlink ref="F374" r:id="rId57" xr:uid="{00000000-0004-0000-0100-000038000000}"/>
    <hyperlink ref="F382" r:id="rId58" xr:uid="{00000000-0004-0000-0100-000039000000}"/>
    <hyperlink ref="F390" r:id="rId59" xr:uid="{00000000-0004-0000-0100-00003A000000}"/>
    <hyperlink ref="F398" r:id="rId60" xr:uid="{00000000-0004-0000-0100-00003B000000}"/>
    <hyperlink ref="F403" r:id="rId61" xr:uid="{00000000-0004-0000-0100-00003C000000}"/>
    <hyperlink ref="F406" r:id="rId62" xr:uid="{00000000-0004-0000-0100-00003D000000}"/>
    <hyperlink ref="F409" r:id="rId63" xr:uid="{00000000-0004-0000-0100-00003E000000}"/>
    <hyperlink ref="F411" r:id="rId64" xr:uid="{00000000-0004-0000-0100-00003F000000}"/>
    <hyperlink ref="F414" r:id="rId65" xr:uid="{00000000-0004-0000-0100-000040000000}"/>
    <hyperlink ref="F417" r:id="rId66" xr:uid="{00000000-0004-0000-0100-000041000000}"/>
    <hyperlink ref="F420" r:id="rId67" xr:uid="{00000000-0004-0000-0100-000042000000}"/>
    <hyperlink ref="F424" r:id="rId68" xr:uid="{00000000-0004-0000-0100-000043000000}"/>
    <hyperlink ref="F429" r:id="rId69" xr:uid="{00000000-0004-0000-0100-000044000000}"/>
    <hyperlink ref="F434" r:id="rId70" xr:uid="{00000000-0004-0000-0100-000045000000}"/>
    <hyperlink ref="F438" r:id="rId71" xr:uid="{00000000-0004-0000-0100-000046000000}"/>
    <hyperlink ref="F443" r:id="rId72" xr:uid="{00000000-0004-0000-0100-000047000000}"/>
    <hyperlink ref="F449" r:id="rId73" xr:uid="{00000000-0004-0000-0100-000048000000}"/>
    <hyperlink ref="F455" r:id="rId74" xr:uid="{00000000-0004-0000-0100-000049000000}"/>
    <hyperlink ref="F458" r:id="rId75" xr:uid="{00000000-0004-0000-0100-00004A000000}"/>
    <hyperlink ref="F465" r:id="rId76" xr:uid="{00000000-0004-0000-0100-00004B000000}"/>
    <hyperlink ref="F468" r:id="rId77" xr:uid="{00000000-0004-0000-0100-00004C000000}"/>
    <hyperlink ref="F475" r:id="rId78" xr:uid="{00000000-0004-0000-0100-00004D000000}"/>
    <hyperlink ref="F480" r:id="rId79" xr:uid="{00000000-0004-0000-0100-00004E000000}"/>
    <hyperlink ref="F486" r:id="rId80" xr:uid="{00000000-0004-0000-0100-00004F000000}"/>
    <hyperlink ref="F490" r:id="rId81" xr:uid="{00000000-0004-0000-0100-00005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7"/>
  <sheetViews>
    <sheetView showGridLines="0" topLeftCell="A94" workbookViewId="0">
      <selection activeCell="I108" sqref="I10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0" t="s">
        <v>85</v>
      </c>
      <c r="AZ2" s="111" t="s">
        <v>806</v>
      </c>
      <c r="BA2" s="111" t="s">
        <v>807</v>
      </c>
      <c r="BB2" s="111" t="s">
        <v>202</v>
      </c>
      <c r="BC2" s="111" t="s">
        <v>808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79</v>
      </c>
      <c r="AZ3" s="111" t="s">
        <v>809</v>
      </c>
      <c r="BA3" s="111" t="s">
        <v>810</v>
      </c>
      <c r="BB3" s="111" t="s">
        <v>91</v>
      </c>
      <c r="BC3" s="111" t="s">
        <v>811</v>
      </c>
      <c r="BD3" s="111" t="s">
        <v>79</v>
      </c>
    </row>
    <row r="4" spans="1:56" s="1" customFormat="1" ht="24.95" customHeight="1">
      <c r="B4" s="23"/>
      <c r="D4" s="114" t="s">
        <v>96</v>
      </c>
      <c r="L4" s="23"/>
      <c r="M4" s="115" t="s">
        <v>10</v>
      </c>
      <c r="AT4" s="20" t="s">
        <v>4</v>
      </c>
    </row>
    <row r="5" spans="1:56" s="1" customFormat="1" ht="6.95" customHeight="1">
      <c r="B5" s="23"/>
      <c r="L5" s="23"/>
    </row>
    <row r="6" spans="1:56" s="1" customFormat="1" ht="12" customHeight="1">
      <c r="B6" s="23"/>
      <c r="D6" s="116" t="s">
        <v>16</v>
      </c>
      <c r="L6" s="23"/>
    </row>
    <row r="7" spans="1:56" s="1" customFormat="1" ht="16.5" customHeight="1">
      <c r="B7" s="23"/>
      <c r="E7" s="404" t="str">
        <f>'Rekapitulace stavby'!K6</f>
        <v>Oprava pozemní komunikace v okolí BD Palackého 1256</v>
      </c>
      <c r="F7" s="405"/>
      <c r="G7" s="405"/>
      <c r="H7" s="405"/>
      <c r="L7" s="23"/>
    </row>
    <row r="8" spans="1:56" s="1" customFormat="1" ht="12" customHeight="1">
      <c r="B8" s="23"/>
      <c r="D8" s="116" t="s">
        <v>106</v>
      </c>
      <c r="L8" s="23"/>
    </row>
    <row r="9" spans="1:56" s="2" customFormat="1" ht="16.5" customHeight="1">
      <c r="A9" s="37"/>
      <c r="B9" s="42"/>
      <c r="C9" s="37"/>
      <c r="D9" s="37"/>
      <c r="E9" s="404" t="s">
        <v>107</v>
      </c>
      <c r="F9" s="407"/>
      <c r="G9" s="407"/>
      <c r="H9" s="407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56" s="2" customFormat="1" ht="12" customHeight="1">
      <c r="A10" s="37"/>
      <c r="B10" s="42"/>
      <c r="C10" s="37"/>
      <c r="D10" s="116" t="s">
        <v>812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56" s="2" customFormat="1" ht="16.5" customHeight="1">
      <c r="A11" s="37"/>
      <c r="B11" s="42"/>
      <c r="C11" s="37"/>
      <c r="D11" s="37"/>
      <c r="E11" s="406" t="s">
        <v>813</v>
      </c>
      <c r="F11" s="407"/>
      <c r="G11" s="407"/>
      <c r="H11" s="407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5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56" s="2" customFormat="1" ht="12" customHeight="1">
      <c r="A13" s="37"/>
      <c r="B13" s="42"/>
      <c r="C13" s="37"/>
      <c r="D13" s="116" t="s">
        <v>18</v>
      </c>
      <c r="E13" s="37"/>
      <c r="F13" s="106" t="s">
        <v>19</v>
      </c>
      <c r="G13" s="37"/>
      <c r="H13" s="37"/>
      <c r="I13" s="116" t="s">
        <v>20</v>
      </c>
      <c r="J13" s="106" t="s">
        <v>19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56" s="2" customFormat="1" ht="12" customHeight="1">
      <c r="A14" s="37"/>
      <c r="B14" s="42"/>
      <c r="C14" s="37"/>
      <c r="D14" s="116" t="s">
        <v>21</v>
      </c>
      <c r="E14" s="37"/>
      <c r="F14" s="106" t="s">
        <v>22</v>
      </c>
      <c r="G14" s="37"/>
      <c r="H14" s="37"/>
      <c r="I14" s="116" t="s">
        <v>23</v>
      </c>
      <c r="J14" s="118" t="str">
        <f>'Rekapitulace stavby'!AN8</f>
        <v>3. 7. 2024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5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56" s="2" customFormat="1" ht="12" customHeight="1">
      <c r="A16" s="37"/>
      <c r="B16" s="42"/>
      <c r="C16" s="37"/>
      <c r="D16" s="116" t="s">
        <v>25</v>
      </c>
      <c r="E16" s="37"/>
      <c r="F16" s="37"/>
      <c r="G16" s="37"/>
      <c r="H16" s="37"/>
      <c r="I16" s="116" t="s">
        <v>26</v>
      </c>
      <c r="J16" s="106" t="str">
        <f>IF('Rekapitulace stavby'!AN10="","",'Rekapitulace stavby'!AN10)</f>
        <v/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tr">
        <f>IF('Rekapitulace stavby'!E11="","",'Rekapitulace stavby'!E11)</f>
        <v xml:space="preserve"> </v>
      </c>
      <c r="F17" s="37"/>
      <c r="G17" s="37"/>
      <c r="H17" s="37"/>
      <c r="I17" s="116" t="s">
        <v>28</v>
      </c>
      <c r="J17" s="106" t="str">
        <f>IF('Rekapitulace stavby'!AN11="","",'Rekapitulace stavby'!AN11)</f>
        <v/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29</v>
      </c>
      <c r="E19" s="37"/>
      <c r="F19" s="37"/>
      <c r="G19" s="37"/>
      <c r="H19" s="37"/>
      <c r="I19" s="116" t="s">
        <v>26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8" t="str">
        <f>'Rekapitulace stavby'!E14</f>
        <v>Vyplň údaj</v>
      </c>
      <c r="F20" s="409"/>
      <c r="G20" s="409"/>
      <c r="H20" s="409"/>
      <c r="I20" s="116" t="s">
        <v>28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31</v>
      </c>
      <c r="E22" s="37"/>
      <c r="F22" s="37"/>
      <c r="G22" s="37"/>
      <c r="H22" s="37"/>
      <c r="I22" s="116" t="s">
        <v>26</v>
      </c>
      <c r="J22" s="106" t="str">
        <f>IF('Rekapitulace stavby'!AN16="","",'Rekapitulace stavby'!AN16)</f>
        <v/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6" t="s">
        <v>28</v>
      </c>
      <c r="J23" s="106" t="str">
        <f>IF('Rekapitulace stavby'!AN17="","",'Rekapitulace stavby'!AN17)</f>
        <v/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33</v>
      </c>
      <c r="E25" s="37"/>
      <c r="F25" s="37"/>
      <c r="G25" s="37"/>
      <c r="H25" s="37"/>
      <c r="I25" s="116" t="s">
        <v>26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28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34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23.25" customHeight="1">
      <c r="A29" s="119"/>
      <c r="B29" s="120"/>
      <c r="C29" s="119"/>
      <c r="D29" s="119"/>
      <c r="E29" s="410" t="s">
        <v>814</v>
      </c>
      <c r="F29" s="410"/>
      <c r="G29" s="410"/>
      <c r="H29" s="410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3" t="s">
        <v>36</v>
      </c>
      <c r="E32" s="37"/>
      <c r="F32" s="37"/>
      <c r="G32" s="37"/>
      <c r="H32" s="37"/>
      <c r="I32" s="37"/>
      <c r="J32" s="124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5" t="s">
        <v>38</v>
      </c>
      <c r="G34" s="37"/>
      <c r="H34" s="37"/>
      <c r="I34" s="125" t="s">
        <v>37</v>
      </c>
      <c r="J34" s="125" t="s">
        <v>39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6" t="s">
        <v>40</v>
      </c>
      <c r="E35" s="116" t="s">
        <v>41</v>
      </c>
      <c r="F35" s="127">
        <f>ROUND((SUM(BE90:BE136)),  2)</f>
        <v>0</v>
      </c>
      <c r="G35" s="37"/>
      <c r="H35" s="37"/>
      <c r="I35" s="128">
        <v>0.21</v>
      </c>
      <c r="J35" s="127">
        <f>ROUND(((SUM(BE90:BE136))*I35),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42</v>
      </c>
      <c r="F36" s="127">
        <f>ROUND((SUM(BF90:BF136)),  2)</f>
        <v>0</v>
      </c>
      <c r="G36" s="37"/>
      <c r="H36" s="37"/>
      <c r="I36" s="128">
        <v>0.12</v>
      </c>
      <c r="J36" s="127">
        <f>ROUND(((SUM(BF90:BF136))*I36),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43</v>
      </c>
      <c r="F37" s="127">
        <f>ROUND((SUM(BG90:BG136)),  2)</f>
        <v>0</v>
      </c>
      <c r="G37" s="37"/>
      <c r="H37" s="37"/>
      <c r="I37" s="128">
        <v>0.21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44</v>
      </c>
      <c r="F38" s="127">
        <f>ROUND((SUM(BH90:BH136)),  2)</f>
        <v>0</v>
      </c>
      <c r="G38" s="37"/>
      <c r="H38" s="37"/>
      <c r="I38" s="128">
        <v>0.12</v>
      </c>
      <c r="J38" s="127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45</v>
      </c>
      <c r="F39" s="127">
        <f>ROUND((SUM(BI90:BI136)),  2)</f>
        <v>0</v>
      </c>
      <c r="G39" s="37"/>
      <c r="H39" s="37"/>
      <c r="I39" s="128">
        <v>0</v>
      </c>
      <c r="J39" s="127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9"/>
      <c r="D41" s="130" t="s">
        <v>46</v>
      </c>
      <c r="E41" s="131"/>
      <c r="F41" s="131"/>
      <c r="G41" s="132" t="s">
        <v>47</v>
      </c>
      <c r="H41" s="133" t="s">
        <v>48</v>
      </c>
      <c r="I41" s="131"/>
      <c r="J41" s="134">
        <f>SUM(J32:J39)</f>
        <v>0</v>
      </c>
      <c r="K41" s="135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108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1" t="str">
        <f>E7</f>
        <v>Oprava pozemní komunikace v okolí BD Palackého 1256</v>
      </c>
      <c r="F50" s="412"/>
      <c r="G50" s="412"/>
      <c r="H50" s="412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106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1" t="s">
        <v>107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812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0" t="str">
        <f>E11</f>
        <v>S - Sanace zemní pláně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Český Brod</v>
      </c>
      <c r="G56" s="39"/>
      <c r="H56" s="39"/>
      <c r="I56" s="32" t="s">
        <v>23</v>
      </c>
      <c r="J56" s="62" t="str">
        <f>IF(J14="","",J14)</f>
        <v>3. 7. 2024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31</v>
      </c>
      <c r="J58" s="35" t="str">
        <f>E23</f>
        <v xml:space="preserve"> 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0" t="s">
        <v>109</v>
      </c>
      <c r="D61" s="141"/>
      <c r="E61" s="141"/>
      <c r="F61" s="141"/>
      <c r="G61" s="141"/>
      <c r="H61" s="141"/>
      <c r="I61" s="141"/>
      <c r="J61" s="142" t="s">
        <v>110</v>
      </c>
      <c r="K61" s="141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3" t="s">
        <v>68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111</v>
      </c>
    </row>
    <row r="64" spans="1:47" s="9" customFormat="1" ht="24.95" customHeight="1">
      <c r="B64" s="144"/>
      <c r="C64" s="145"/>
      <c r="D64" s="146" t="s">
        <v>815</v>
      </c>
      <c r="E64" s="147"/>
      <c r="F64" s="147"/>
      <c r="G64" s="147"/>
      <c r="H64" s="147"/>
      <c r="I64" s="147"/>
      <c r="J64" s="148">
        <f>J91</f>
        <v>0</v>
      </c>
      <c r="K64" s="145"/>
      <c r="L64" s="149"/>
    </row>
    <row r="65" spans="1:31" s="10" customFormat="1" ht="19.899999999999999" customHeight="1">
      <c r="B65" s="150"/>
      <c r="C65" s="100"/>
      <c r="D65" s="151" t="s">
        <v>816</v>
      </c>
      <c r="E65" s="152"/>
      <c r="F65" s="152"/>
      <c r="G65" s="152"/>
      <c r="H65" s="152"/>
      <c r="I65" s="152"/>
      <c r="J65" s="153">
        <f>J92</f>
        <v>0</v>
      </c>
      <c r="K65" s="100"/>
      <c r="L65" s="154"/>
    </row>
    <row r="66" spans="1:31" s="10" customFormat="1" ht="19.899999999999999" customHeight="1">
      <c r="B66" s="150"/>
      <c r="C66" s="100"/>
      <c r="D66" s="151" t="s">
        <v>115</v>
      </c>
      <c r="E66" s="152"/>
      <c r="F66" s="152"/>
      <c r="G66" s="152"/>
      <c r="H66" s="152"/>
      <c r="I66" s="152"/>
      <c r="J66" s="153">
        <f>J123</f>
        <v>0</v>
      </c>
      <c r="K66" s="100"/>
      <c r="L66" s="154"/>
    </row>
    <row r="67" spans="1:31" s="10" customFormat="1" ht="19.899999999999999" customHeight="1">
      <c r="B67" s="150"/>
      <c r="C67" s="100"/>
      <c r="D67" s="151" t="s">
        <v>117</v>
      </c>
      <c r="E67" s="152"/>
      <c r="F67" s="152"/>
      <c r="G67" s="152"/>
      <c r="H67" s="152"/>
      <c r="I67" s="152"/>
      <c r="J67" s="153">
        <f>J127</f>
        <v>0</v>
      </c>
      <c r="K67" s="100"/>
      <c r="L67" s="154"/>
    </row>
    <row r="68" spans="1:31" s="10" customFormat="1" ht="19.899999999999999" customHeight="1">
      <c r="B68" s="150"/>
      <c r="C68" s="100"/>
      <c r="D68" s="151" t="s">
        <v>119</v>
      </c>
      <c r="E68" s="152"/>
      <c r="F68" s="152"/>
      <c r="G68" s="152"/>
      <c r="H68" s="152"/>
      <c r="I68" s="152"/>
      <c r="J68" s="153">
        <f>J134</f>
        <v>0</v>
      </c>
      <c r="K68" s="100"/>
      <c r="L68" s="154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122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11" t="str">
        <f>E7</f>
        <v>Oprava pozemní komunikace v okolí BD Palackého 1256</v>
      </c>
      <c r="F78" s="412"/>
      <c r="G78" s="412"/>
      <c r="H78" s="412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106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11" t="s">
        <v>107</v>
      </c>
      <c r="F80" s="413"/>
      <c r="G80" s="413"/>
      <c r="H80" s="413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812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60" t="str">
        <f>E11</f>
        <v>S - Sanace zemní pláně</v>
      </c>
      <c r="F82" s="413"/>
      <c r="G82" s="413"/>
      <c r="H82" s="413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F14</f>
        <v>Český Brod</v>
      </c>
      <c r="G84" s="39"/>
      <c r="H84" s="39"/>
      <c r="I84" s="32" t="s">
        <v>23</v>
      </c>
      <c r="J84" s="62" t="str">
        <f>IF(J14="","",J14)</f>
        <v>3. 7. 2024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25</v>
      </c>
      <c r="D86" s="39"/>
      <c r="E86" s="39"/>
      <c r="F86" s="30" t="str">
        <f>E17</f>
        <v xml:space="preserve"> </v>
      </c>
      <c r="G86" s="39"/>
      <c r="H86" s="39"/>
      <c r="I86" s="32" t="s">
        <v>31</v>
      </c>
      <c r="J86" s="35" t="str">
        <f>E23</f>
        <v xml:space="preserve"> 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29</v>
      </c>
      <c r="D87" s="39"/>
      <c r="E87" s="39"/>
      <c r="F87" s="30" t="str">
        <f>IF(E20="","",E20)</f>
        <v>Vyplň údaj</v>
      </c>
      <c r="G87" s="39"/>
      <c r="H87" s="39"/>
      <c r="I87" s="32" t="s">
        <v>33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5"/>
      <c r="B89" s="156"/>
      <c r="C89" s="157" t="s">
        <v>123</v>
      </c>
      <c r="D89" s="158" t="s">
        <v>55</v>
      </c>
      <c r="E89" s="158" t="s">
        <v>51</v>
      </c>
      <c r="F89" s="158" t="s">
        <v>52</v>
      </c>
      <c r="G89" s="158" t="s">
        <v>124</v>
      </c>
      <c r="H89" s="158" t="s">
        <v>125</v>
      </c>
      <c r="I89" s="158" t="s">
        <v>126</v>
      </c>
      <c r="J89" s="158" t="s">
        <v>110</v>
      </c>
      <c r="K89" s="159" t="s">
        <v>127</v>
      </c>
      <c r="L89" s="160"/>
      <c r="M89" s="71" t="s">
        <v>19</v>
      </c>
      <c r="N89" s="72" t="s">
        <v>40</v>
      </c>
      <c r="O89" s="72" t="s">
        <v>128</v>
      </c>
      <c r="P89" s="72" t="s">
        <v>129</v>
      </c>
      <c r="Q89" s="72" t="s">
        <v>130</v>
      </c>
      <c r="R89" s="72" t="s">
        <v>131</v>
      </c>
      <c r="S89" s="72" t="s">
        <v>132</v>
      </c>
      <c r="T89" s="73" t="s">
        <v>133</v>
      </c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</row>
    <row r="90" spans="1:65" s="2" customFormat="1" ht="22.9" customHeight="1">
      <c r="A90" s="37"/>
      <c r="B90" s="38"/>
      <c r="C90" s="78" t="s">
        <v>134</v>
      </c>
      <c r="D90" s="39"/>
      <c r="E90" s="39"/>
      <c r="F90" s="39"/>
      <c r="G90" s="39"/>
      <c r="H90" s="39"/>
      <c r="I90" s="39"/>
      <c r="J90" s="161">
        <f>BK90</f>
        <v>0</v>
      </c>
      <c r="K90" s="39"/>
      <c r="L90" s="42"/>
      <c r="M90" s="74"/>
      <c r="N90" s="162"/>
      <c r="O90" s="75"/>
      <c r="P90" s="163">
        <f>P91</f>
        <v>0</v>
      </c>
      <c r="Q90" s="75"/>
      <c r="R90" s="163">
        <f>R91</f>
        <v>0.36901200000000001</v>
      </c>
      <c r="S90" s="75"/>
      <c r="T90" s="164">
        <f>T91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69</v>
      </c>
      <c r="AU90" s="20" t="s">
        <v>111</v>
      </c>
      <c r="BK90" s="165">
        <f>BK91</f>
        <v>0</v>
      </c>
    </row>
    <row r="91" spans="1:65" s="12" customFormat="1" ht="25.9" customHeight="1">
      <c r="B91" s="166"/>
      <c r="C91" s="167"/>
      <c r="D91" s="168" t="s">
        <v>69</v>
      </c>
      <c r="E91" s="169" t="s">
        <v>135</v>
      </c>
      <c r="F91" s="169" t="s">
        <v>817</v>
      </c>
      <c r="G91" s="167"/>
      <c r="H91" s="167"/>
      <c r="I91" s="170"/>
      <c r="J91" s="171">
        <f>BK91</f>
        <v>0</v>
      </c>
      <c r="K91" s="167"/>
      <c r="L91" s="172"/>
      <c r="M91" s="173"/>
      <c r="N91" s="174"/>
      <c r="O91" s="174"/>
      <c r="P91" s="175">
        <f>P92+P123+P127+P134</f>
        <v>0</v>
      </c>
      <c r="Q91" s="174"/>
      <c r="R91" s="175">
        <f>R92+R123+R127+R134</f>
        <v>0.36901200000000001</v>
      </c>
      <c r="S91" s="174"/>
      <c r="T91" s="176">
        <f>T92+T123+T127+T134</f>
        <v>0</v>
      </c>
      <c r="AR91" s="177" t="s">
        <v>77</v>
      </c>
      <c r="AT91" s="178" t="s">
        <v>69</v>
      </c>
      <c r="AU91" s="178" t="s">
        <v>70</v>
      </c>
      <c r="AY91" s="177" t="s">
        <v>137</v>
      </c>
      <c r="BK91" s="179">
        <f>BK92+BK123+BK127+BK134</f>
        <v>0</v>
      </c>
    </row>
    <row r="92" spans="1:65" s="12" customFormat="1" ht="22.9" customHeight="1">
      <c r="B92" s="166"/>
      <c r="C92" s="167"/>
      <c r="D92" s="168" t="s">
        <v>69</v>
      </c>
      <c r="E92" s="180" t="s">
        <v>77</v>
      </c>
      <c r="F92" s="180" t="s">
        <v>818</v>
      </c>
      <c r="G92" s="167"/>
      <c r="H92" s="167"/>
      <c r="I92" s="170"/>
      <c r="J92" s="181">
        <f>BK92</f>
        <v>0</v>
      </c>
      <c r="K92" s="167"/>
      <c r="L92" s="172"/>
      <c r="M92" s="173"/>
      <c r="N92" s="174"/>
      <c r="O92" s="174"/>
      <c r="P92" s="175">
        <f>SUM(P93:P122)</f>
        <v>0</v>
      </c>
      <c r="Q92" s="174"/>
      <c r="R92" s="175">
        <f>SUM(R93:R122)</f>
        <v>0</v>
      </c>
      <c r="S92" s="174"/>
      <c r="T92" s="176">
        <f>SUM(T93:T122)</f>
        <v>0</v>
      </c>
      <c r="AR92" s="177" t="s">
        <v>77</v>
      </c>
      <c r="AT92" s="178" t="s">
        <v>69</v>
      </c>
      <c r="AU92" s="178" t="s">
        <v>77</v>
      </c>
      <c r="AY92" s="177" t="s">
        <v>137</v>
      </c>
      <c r="BK92" s="179">
        <f>SUM(BK93:BK122)</f>
        <v>0</v>
      </c>
    </row>
    <row r="93" spans="1:65" s="2" customFormat="1" ht="24.2" customHeight="1">
      <c r="A93" s="37"/>
      <c r="B93" s="38"/>
      <c r="C93" s="182" t="s">
        <v>77</v>
      </c>
      <c r="D93" s="182" t="s">
        <v>139</v>
      </c>
      <c r="E93" s="183" t="s">
        <v>819</v>
      </c>
      <c r="F93" s="184" t="s">
        <v>820</v>
      </c>
      <c r="G93" s="185" t="s">
        <v>202</v>
      </c>
      <c r="H93" s="186">
        <v>98.843000000000004</v>
      </c>
      <c r="I93" s="187"/>
      <c r="J93" s="188">
        <f>ROUND(I93*H93,2)</f>
        <v>0</v>
      </c>
      <c r="K93" s="184" t="s">
        <v>142</v>
      </c>
      <c r="L93" s="42"/>
      <c r="M93" s="189" t="s">
        <v>19</v>
      </c>
      <c r="N93" s="190" t="s">
        <v>41</v>
      </c>
      <c r="O93" s="67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3" t="s">
        <v>143</v>
      </c>
      <c r="AT93" s="193" t="s">
        <v>139</v>
      </c>
      <c r="AU93" s="193" t="s">
        <v>79</v>
      </c>
      <c r="AY93" s="20" t="s">
        <v>137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20" t="s">
        <v>77</v>
      </c>
      <c r="BK93" s="194">
        <f>ROUND(I93*H93,2)</f>
        <v>0</v>
      </c>
      <c r="BL93" s="20" t="s">
        <v>143</v>
      </c>
      <c r="BM93" s="193" t="s">
        <v>821</v>
      </c>
    </row>
    <row r="94" spans="1:65" s="2" customFormat="1" ht="11.25">
      <c r="A94" s="37"/>
      <c r="B94" s="38"/>
      <c r="C94" s="39"/>
      <c r="D94" s="195" t="s">
        <v>145</v>
      </c>
      <c r="E94" s="39"/>
      <c r="F94" s="196" t="s">
        <v>822</v>
      </c>
      <c r="G94" s="39"/>
      <c r="H94" s="39"/>
      <c r="I94" s="197"/>
      <c r="J94" s="39"/>
      <c r="K94" s="39"/>
      <c r="L94" s="42"/>
      <c r="M94" s="198"/>
      <c r="N94" s="199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145</v>
      </c>
      <c r="AU94" s="20" t="s">
        <v>79</v>
      </c>
    </row>
    <row r="95" spans="1:65" s="13" customFormat="1" ht="11.25">
      <c r="B95" s="200"/>
      <c r="C95" s="201"/>
      <c r="D95" s="202" t="s">
        <v>147</v>
      </c>
      <c r="E95" s="203" t="s">
        <v>19</v>
      </c>
      <c r="F95" s="204" t="s">
        <v>387</v>
      </c>
      <c r="G95" s="201"/>
      <c r="H95" s="205">
        <v>265.39999999999998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147</v>
      </c>
      <c r="AU95" s="211" t="s">
        <v>79</v>
      </c>
      <c r="AV95" s="13" t="s">
        <v>79</v>
      </c>
      <c r="AW95" s="13" t="s">
        <v>32</v>
      </c>
      <c r="AX95" s="13" t="s">
        <v>70</v>
      </c>
      <c r="AY95" s="211" t="s">
        <v>137</v>
      </c>
    </row>
    <row r="96" spans="1:65" s="13" customFormat="1" ht="11.25">
      <c r="B96" s="200"/>
      <c r="C96" s="201"/>
      <c r="D96" s="202" t="s">
        <v>147</v>
      </c>
      <c r="E96" s="203" t="s">
        <v>19</v>
      </c>
      <c r="F96" s="204" t="s">
        <v>823</v>
      </c>
      <c r="G96" s="201"/>
      <c r="H96" s="205">
        <v>173.9</v>
      </c>
      <c r="I96" s="206"/>
      <c r="J96" s="201"/>
      <c r="K96" s="201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147</v>
      </c>
      <c r="AU96" s="211" t="s">
        <v>79</v>
      </c>
      <c r="AV96" s="13" t="s">
        <v>79</v>
      </c>
      <c r="AW96" s="13" t="s">
        <v>32</v>
      </c>
      <c r="AX96" s="13" t="s">
        <v>70</v>
      </c>
      <c r="AY96" s="211" t="s">
        <v>137</v>
      </c>
    </row>
    <row r="97" spans="1:65" s="15" customFormat="1" ht="11.25">
      <c r="B97" s="223"/>
      <c r="C97" s="224"/>
      <c r="D97" s="202" t="s">
        <v>147</v>
      </c>
      <c r="E97" s="225" t="s">
        <v>809</v>
      </c>
      <c r="F97" s="226" t="s">
        <v>159</v>
      </c>
      <c r="G97" s="224"/>
      <c r="H97" s="227">
        <v>439.3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AT97" s="233" t="s">
        <v>147</v>
      </c>
      <c r="AU97" s="233" t="s">
        <v>79</v>
      </c>
      <c r="AV97" s="15" t="s">
        <v>143</v>
      </c>
      <c r="AW97" s="15" t="s">
        <v>32</v>
      </c>
      <c r="AX97" s="15" t="s">
        <v>70</v>
      </c>
      <c r="AY97" s="233" t="s">
        <v>137</v>
      </c>
    </row>
    <row r="98" spans="1:65" s="13" customFormat="1" ht="11.25">
      <c r="B98" s="200"/>
      <c r="C98" s="201"/>
      <c r="D98" s="202" t="s">
        <v>147</v>
      </c>
      <c r="E98" s="203" t="s">
        <v>806</v>
      </c>
      <c r="F98" s="204" t="s">
        <v>824</v>
      </c>
      <c r="G98" s="201"/>
      <c r="H98" s="205">
        <v>197.685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147</v>
      </c>
      <c r="AU98" s="211" t="s">
        <v>79</v>
      </c>
      <c r="AV98" s="13" t="s">
        <v>79</v>
      </c>
      <c r="AW98" s="13" t="s">
        <v>32</v>
      </c>
      <c r="AX98" s="13" t="s">
        <v>77</v>
      </c>
      <c r="AY98" s="211" t="s">
        <v>137</v>
      </c>
    </row>
    <row r="99" spans="1:65" s="13" customFormat="1" ht="11.25">
      <c r="B99" s="200"/>
      <c r="C99" s="201"/>
      <c r="D99" s="202" t="s">
        <v>147</v>
      </c>
      <c r="E99" s="201"/>
      <c r="F99" s="204" t="s">
        <v>825</v>
      </c>
      <c r="G99" s="201"/>
      <c r="H99" s="205">
        <v>98.843000000000004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147</v>
      </c>
      <c r="AU99" s="211" t="s">
        <v>79</v>
      </c>
      <c r="AV99" s="13" t="s">
        <v>79</v>
      </c>
      <c r="AW99" s="13" t="s">
        <v>4</v>
      </c>
      <c r="AX99" s="13" t="s">
        <v>77</v>
      </c>
      <c r="AY99" s="211" t="s">
        <v>137</v>
      </c>
    </row>
    <row r="100" spans="1:65" s="2" customFormat="1" ht="24.2" customHeight="1">
      <c r="A100" s="37"/>
      <c r="B100" s="38"/>
      <c r="C100" s="182" t="s">
        <v>79</v>
      </c>
      <c r="D100" s="182" t="s">
        <v>139</v>
      </c>
      <c r="E100" s="183" t="s">
        <v>826</v>
      </c>
      <c r="F100" s="184" t="s">
        <v>827</v>
      </c>
      <c r="G100" s="185" t="s">
        <v>202</v>
      </c>
      <c r="H100" s="186">
        <v>98.843000000000004</v>
      </c>
      <c r="I100" s="187"/>
      <c r="J100" s="188">
        <f>ROUND(I100*H100,2)</f>
        <v>0</v>
      </c>
      <c r="K100" s="184" t="s">
        <v>142</v>
      </c>
      <c r="L100" s="42"/>
      <c r="M100" s="189" t="s">
        <v>19</v>
      </c>
      <c r="N100" s="190" t="s">
        <v>41</v>
      </c>
      <c r="O100" s="67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3" t="s">
        <v>143</v>
      </c>
      <c r="AT100" s="193" t="s">
        <v>139</v>
      </c>
      <c r="AU100" s="193" t="s">
        <v>79</v>
      </c>
      <c r="AY100" s="20" t="s">
        <v>137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0" t="s">
        <v>77</v>
      </c>
      <c r="BK100" s="194">
        <f>ROUND(I100*H100,2)</f>
        <v>0</v>
      </c>
      <c r="BL100" s="20" t="s">
        <v>143</v>
      </c>
      <c r="BM100" s="193" t="s">
        <v>828</v>
      </c>
    </row>
    <row r="101" spans="1:65" s="2" customFormat="1" ht="11.25">
      <c r="A101" s="37"/>
      <c r="B101" s="38"/>
      <c r="C101" s="39"/>
      <c r="D101" s="195" t="s">
        <v>145</v>
      </c>
      <c r="E101" s="39"/>
      <c r="F101" s="196" t="s">
        <v>829</v>
      </c>
      <c r="G101" s="39"/>
      <c r="H101" s="39"/>
      <c r="I101" s="197"/>
      <c r="J101" s="39"/>
      <c r="K101" s="39"/>
      <c r="L101" s="42"/>
      <c r="M101" s="198"/>
      <c r="N101" s="199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145</v>
      </c>
      <c r="AU101" s="20" t="s">
        <v>79</v>
      </c>
    </row>
    <row r="102" spans="1:65" s="13" customFormat="1" ht="11.25">
      <c r="B102" s="200"/>
      <c r="C102" s="201"/>
      <c r="D102" s="202" t="s">
        <v>147</v>
      </c>
      <c r="E102" s="203" t="s">
        <v>19</v>
      </c>
      <c r="F102" s="204" t="s">
        <v>824</v>
      </c>
      <c r="G102" s="201"/>
      <c r="H102" s="205">
        <v>197.685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147</v>
      </c>
      <c r="AU102" s="211" t="s">
        <v>79</v>
      </c>
      <c r="AV102" s="13" t="s">
        <v>79</v>
      </c>
      <c r="AW102" s="13" t="s">
        <v>32</v>
      </c>
      <c r="AX102" s="13" t="s">
        <v>77</v>
      </c>
      <c r="AY102" s="211" t="s">
        <v>137</v>
      </c>
    </row>
    <row r="103" spans="1:65" s="13" customFormat="1" ht="11.25">
      <c r="B103" s="200"/>
      <c r="C103" s="201"/>
      <c r="D103" s="202" t="s">
        <v>147</v>
      </c>
      <c r="E103" s="201"/>
      <c r="F103" s="204" t="s">
        <v>825</v>
      </c>
      <c r="G103" s="201"/>
      <c r="H103" s="205">
        <v>98.843000000000004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147</v>
      </c>
      <c r="AU103" s="211" t="s">
        <v>79</v>
      </c>
      <c r="AV103" s="13" t="s">
        <v>79</v>
      </c>
      <c r="AW103" s="13" t="s">
        <v>4</v>
      </c>
      <c r="AX103" s="13" t="s">
        <v>77</v>
      </c>
      <c r="AY103" s="211" t="s">
        <v>137</v>
      </c>
    </row>
    <row r="104" spans="1:65" s="2" customFormat="1" ht="37.9" customHeight="1">
      <c r="A104" s="37"/>
      <c r="B104" s="38"/>
      <c r="C104" s="182" t="s">
        <v>160</v>
      </c>
      <c r="D104" s="182" t="s">
        <v>139</v>
      </c>
      <c r="E104" s="183" t="s">
        <v>252</v>
      </c>
      <c r="F104" s="184" t="s">
        <v>253</v>
      </c>
      <c r="G104" s="185" t="s">
        <v>202</v>
      </c>
      <c r="H104" s="186">
        <v>98.843000000000004</v>
      </c>
      <c r="I104" s="187"/>
      <c r="J104" s="188">
        <f>ROUND(I104*H104,2)</f>
        <v>0</v>
      </c>
      <c r="K104" s="184" t="s">
        <v>142</v>
      </c>
      <c r="L104" s="42"/>
      <c r="M104" s="189" t="s">
        <v>19</v>
      </c>
      <c r="N104" s="190" t="s">
        <v>41</v>
      </c>
      <c r="O104" s="67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3" t="s">
        <v>143</v>
      </c>
      <c r="AT104" s="193" t="s">
        <v>139</v>
      </c>
      <c r="AU104" s="193" t="s">
        <v>79</v>
      </c>
      <c r="AY104" s="20" t="s">
        <v>137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0" t="s">
        <v>77</v>
      </c>
      <c r="BK104" s="194">
        <f>ROUND(I104*H104,2)</f>
        <v>0</v>
      </c>
      <c r="BL104" s="20" t="s">
        <v>143</v>
      </c>
      <c r="BM104" s="193" t="s">
        <v>830</v>
      </c>
    </row>
    <row r="105" spans="1:65" s="2" customFormat="1" ht="11.25">
      <c r="A105" s="37"/>
      <c r="B105" s="38"/>
      <c r="C105" s="39"/>
      <c r="D105" s="195" t="s">
        <v>145</v>
      </c>
      <c r="E105" s="39"/>
      <c r="F105" s="196" t="s">
        <v>255</v>
      </c>
      <c r="G105" s="39"/>
      <c r="H105" s="39"/>
      <c r="I105" s="197"/>
      <c r="J105" s="39"/>
      <c r="K105" s="39"/>
      <c r="L105" s="42"/>
      <c r="M105" s="198"/>
      <c r="N105" s="199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145</v>
      </c>
      <c r="AU105" s="20" t="s">
        <v>79</v>
      </c>
    </row>
    <row r="106" spans="1:65" s="13" customFormat="1" ht="11.25">
      <c r="B106" s="200"/>
      <c r="C106" s="201"/>
      <c r="D106" s="202" t="s">
        <v>147</v>
      </c>
      <c r="E106" s="203" t="s">
        <v>19</v>
      </c>
      <c r="F106" s="204" t="s">
        <v>831</v>
      </c>
      <c r="G106" s="201"/>
      <c r="H106" s="205">
        <v>197.685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147</v>
      </c>
      <c r="AU106" s="211" t="s">
        <v>79</v>
      </c>
      <c r="AV106" s="13" t="s">
        <v>79</v>
      </c>
      <c r="AW106" s="13" t="s">
        <v>32</v>
      </c>
      <c r="AX106" s="13" t="s">
        <v>77</v>
      </c>
      <c r="AY106" s="211" t="s">
        <v>137</v>
      </c>
    </row>
    <row r="107" spans="1:65" s="13" customFormat="1" ht="11.25">
      <c r="B107" s="200"/>
      <c r="C107" s="201"/>
      <c r="D107" s="202" t="s">
        <v>147</v>
      </c>
      <c r="E107" s="201"/>
      <c r="F107" s="204" t="s">
        <v>825</v>
      </c>
      <c r="G107" s="201"/>
      <c r="H107" s="205">
        <v>98.843000000000004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147</v>
      </c>
      <c r="AU107" s="211" t="s">
        <v>79</v>
      </c>
      <c r="AV107" s="13" t="s">
        <v>79</v>
      </c>
      <c r="AW107" s="13" t="s">
        <v>4</v>
      </c>
      <c r="AX107" s="13" t="s">
        <v>77</v>
      </c>
      <c r="AY107" s="211" t="s">
        <v>137</v>
      </c>
    </row>
    <row r="108" spans="1:65" s="2" customFormat="1" ht="37.9" customHeight="1">
      <c r="A108" s="37"/>
      <c r="B108" s="38"/>
      <c r="C108" s="182" t="s">
        <v>143</v>
      </c>
      <c r="D108" s="182" t="s">
        <v>139</v>
      </c>
      <c r="E108" s="183" t="s">
        <v>261</v>
      </c>
      <c r="F108" s="184" t="s">
        <v>262</v>
      </c>
      <c r="G108" s="185" t="s">
        <v>202</v>
      </c>
      <c r="H108" s="186">
        <v>98.843000000000004</v>
      </c>
      <c r="I108" s="187"/>
      <c r="J108" s="188">
        <f>ROUND(I108*H108,2)</f>
        <v>0</v>
      </c>
      <c r="K108" s="184" t="s">
        <v>142</v>
      </c>
      <c r="L108" s="42"/>
      <c r="M108" s="189" t="s">
        <v>19</v>
      </c>
      <c r="N108" s="190" t="s">
        <v>41</v>
      </c>
      <c r="O108" s="67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3" t="s">
        <v>143</v>
      </c>
      <c r="AT108" s="193" t="s">
        <v>139</v>
      </c>
      <c r="AU108" s="193" t="s">
        <v>79</v>
      </c>
      <c r="AY108" s="20" t="s">
        <v>137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20" t="s">
        <v>77</v>
      </c>
      <c r="BK108" s="194">
        <f>ROUND(I108*H108,2)</f>
        <v>0</v>
      </c>
      <c r="BL108" s="20" t="s">
        <v>143</v>
      </c>
      <c r="BM108" s="193" t="s">
        <v>832</v>
      </c>
    </row>
    <row r="109" spans="1:65" s="2" customFormat="1" ht="11.25">
      <c r="A109" s="37"/>
      <c r="B109" s="38"/>
      <c r="C109" s="39"/>
      <c r="D109" s="195" t="s">
        <v>145</v>
      </c>
      <c r="E109" s="39"/>
      <c r="F109" s="196" t="s">
        <v>264</v>
      </c>
      <c r="G109" s="39"/>
      <c r="H109" s="39"/>
      <c r="I109" s="197"/>
      <c r="J109" s="39"/>
      <c r="K109" s="39"/>
      <c r="L109" s="42"/>
      <c r="M109" s="198"/>
      <c r="N109" s="199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145</v>
      </c>
      <c r="AU109" s="20" t="s">
        <v>79</v>
      </c>
    </row>
    <row r="110" spans="1:65" s="13" customFormat="1" ht="11.25">
      <c r="B110" s="200"/>
      <c r="C110" s="201"/>
      <c r="D110" s="202" t="s">
        <v>147</v>
      </c>
      <c r="E110" s="203" t="s">
        <v>19</v>
      </c>
      <c r="F110" s="204" t="s">
        <v>831</v>
      </c>
      <c r="G110" s="201"/>
      <c r="H110" s="205">
        <v>197.685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147</v>
      </c>
      <c r="AU110" s="211" t="s">
        <v>79</v>
      </c>
      <c r="AV110" s="13" t="s">
        <v>79</v>
      </c>
      <c r="AW110" s="13" t="s">
        <v>32</v>
      </c>
      <c r="AX110" s="13" t="s">
        <v>77</v>
      </c>
      <c r="AY110" s="211" t="s">
        <v>137</v>
      </c>
    </row>
    <row r="111" spans="1:65" s="13" customFormat="1" ht="11.25">
      <c r="B111" s="200"/>
      <c r="C111" s="201"/>
      <c r="D111" s="202" t="s">
        <v>147</v>
      </c>
      <c r="E111" s="201"/>
      <c r="F111" s="204" t="s">
        <v>825</v>
      </c>
      <c r="G111" s="201"/>
      <c r="H111" s="205">
        <v>98.843000000000004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147</v>
      </c>
      <c r="AU111" s="211" t="s">
        <v>79</v>
      </c>
      <c r="AV111" s="13" t="s">
        <v>79</v>
      </c>
      <c r="AW111" s="13" t="s">
        <v>4</v>
      </c>
      <c r="AX111" s="13" t="s">
        <v>77</v>
      </c>
      <c r="AY111" s="211" t="s">
        <v>137</v>
      </c>
    </row>
    <row r="112" spans="1:65" s="2" customFormat="1" ht="24.2" customHeight="1">
      <c r="A112" s="37"/>
      <c r="B112" s="38"/>
      <c r="C112" s="182" t="s">
        <v>172</v>
      </c>
      <c r="D112" s="182" t="s">
        <v>139</v>
      </c>
      <c r="E112" s="183" t="s">
        <v>267</v>
      </c>
      <c r="F112" s="184" t="s">
        <v>268</v>
      </c>
      <c r="G112" s="185" t="s">
        <v>269</v>
      </c>
      <c r="H112" s="186">
        <v>355.83300000000003</v>
      </c>
      <c r="I112" s="187"/>
      <c r="J112" s="188">
        <f>ROUND(I112*H112,2)</f>
        <v>0</v>
      </c>
      <c r="K112" s="184" t="s">
        <v>142</v>
      </c>
      <c r="L112" s="42"/>
      <c r="M112" s="189" t="s">
        <v>19</v>
      </c>
      <c r="N112" s="190" t="s">
        <v>41</v>
      </c>
      <c r="O112" s="67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3" t="s">
        <v>143</v>
      </c>
      <c r="AT112" s="193" t="s">
        <v>139</v>
      </c>
      <c r="AU112" s="193" t="s">
        <v>79</v>
      </c>
      <c r="AY112" s="20" t="s">
        <v>137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0" t="s">
        <v>77</v>
      </c>
      <c r="BK112" s="194">
        <f>ROUND(I112*H112,2)</f>
        <v>0</v>
      </c>
      <c r="BL112" s="20" t="s">
        <v>143</v>
      </c>
      <c r="BM112" s="193" t="s">
        <v>833</v>
      </c>
    </row>
    <row r="113" spans="1:65" s="2" customFormat="1" ht="11.25">
      <c r="A113" s="37"/>
      <c r="B113" s="38"/>
      <c r="C113" s="39"/>
      <c r="D113" s="195" t="s">
        <v>145</v>
      </c>
      <c r="E113" s="39"/>
      <c r="F113" s="196" t="s">
        <v>271</v>
      </c>
      <c r="G113" s="39"/>
      <c r="H113" s="39"/>
      <c r="I113" s="197"/>
      <c r="J113" s="39"/>
      <c r="K113" s="39"/>
      <c r="L113" s="42"/>
      <c r="M113" s="198"/>
      <c r="N113" s="199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145</v>
      </c>
      <c r="AU113" s="20" t="s">
        <v>79</v>
      </c>
    </row>
    <row r="114" spans="1:65" s="13" customFormat="1" ht="11.25">
      <c r="B114" s="200"/>
      <c r="C114" s="201"/>
      <c r="D114" s="202" t="s">
        <v>147</v>
      </c>
      <c r="E114" s="203" t="s">
        <v>19</v>
      </c>
      <c r="F114" s="204" t="s">
        <v>834</v>
      </c>
      <c r="G114" s="201"/>
      <c r="H114" s="205">
        <v>355.83300000000003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147</v>
      </c>
      <c r="AU114" s="211" t="s">
        <v>79</v>
      </c>
      <c r="AV114" s="13" t="s">
        <v>79</v>
      </c>
      <c r="AW114" s="13" t="s">
        <v>32</v>
      </c>
      <c r="AX114" s="13" t="s">
        <v>77</v>
      </c>
      <c r="AY114" s="211" t="s">
        <v>137</v>
      </c>
    </row>
    <row r="115" spans="1:65" s="2" customFormat="1" ht="21.75" customHeight="1">
      <c r="A115" s="37"/>
      <c r="B115" s="38"/>
      <c r="C115" s="182" t="s">
        <v>177</v>
      </c>
      <c r="D115" s="182" t="s">
        <v>139</v>
      </c>
      <c r="E115" s="183" t="s">
        <v>835</v>
      </c>
      <c r="F115" s="184" t="s">
        <v>836</v>
      </c>
      <c r="G115" s="185" t="s">
        <v>91</v>
      </c>
      <c r="H115" s="186">
        <v>219.65</v>
      </c>
      <c r="I115" s="187"/>
      <c r="J115" s="188">
        <f>ROUND(I115*H115,2)</f>
        <v>0</v>
      </c>
      <c r="K115" s="184" t="s">
        <v>142</v>
      </c>
      <c r="L115" s="42"/>
      <c r="M115" s="189" t="s">
        <v>19</v>
      </c>
      <c r="N115" s="190" t="s">
        <v>41</v>
      </c>
      <c r="O115" s="67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3" t="s">
        <v>143</v>
      </c>
      <c r="AT115" s="193" t="s">
        <v>139</v>
      </c>
      <c r="AU115" s="193" t="s">
        <v>79</v>
      </c>
      <c r="AY115" s="20" t="s">
        <v>137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20" t="s">
        <v>77</v>
      </c>
      <c r="BK115" s="194">
        <f>ROUND(I115*H115,2)</f>
        <v>0</v>
      </c>
      <c r="BL115" s="20" t="s">
        <v>143</v>
      </c>
      <c r="BM115" s="193" t="s">
        <v>837</v>
      </c>
    </row>
    <row r="116" spans="1:65" s="2" customFormat="1" ht="11.25">
      <c r="A116" s="37"/>
      <c r="B116" s="38"/>
      <c r="C116" s="39"/>
      <c r="D116" s="195" t="s">
        <v>145</v>
      </c>
      <c r="E116" s="39"/>
      <c r="F116" s="196" t="s">
        <v>838</v>
      </c>
      <c r="G116" s="39"/>
      <c r="H116" s="39"/>
      <c r="I116" s="197"/>
      <c r="J116" s="39"/>
      <c r="K116" s="39"/>
      <c r="L116" s="42"/>
      <c r="M116" s="198"/>
      <c r="N116" s="199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145</v>
      </c>
      <c r="AU116" s="20" t="s">
        <v>79</v>
      </c>
    </row>
    <row r="117" spans="1:65" s="13" customFormat="1" ht="11.25">
      <c r="B117" s="200"/>
      <c r="C117" s="201"/>
      <c r="D117" s="202" t="s">
        <v>147</v>
      </c>
      <c r="E117" s="203" t="s">
        <v>19</v>
      </c>
      <c r="F117" s="204" t="s">
        <v>809</v>
      </c>
      <c r="G117" s="201"/>
      <c r="H117" s="205">
        <v>439.3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147</v>
      </c>
      <c r="AU117" s="211" t="s">
        <v>79</v>
      </c>
      <c r="AV117" s="13" t="s">
        <v>79</v>
      </c>
      <c r="AW117" s="13" t="s">
        <v>32</v>
      </c>
      <c r="AX117" s="13" t="s">
        <v>77</v>
      </c>
      <c r="AY117" s="211" t="s">
        <v>137</v>
      </c>
    </row>
    <row r="118" spans="1:65" s="13" customFormat="1" ht="11.25">
      <c r="B118" s="200"/>
      <c r="C118" s="201"/>
      <c r="D118" s="202" t="s">
        <v>147</v>
      </c>
      <c r="E118" s="201"/>
      <c r="F118" s="204" t="s">
        <v>839</v>
      </c>
      <c r="G118" s="201"/>
      <c r="H118" s="205">
        <v>219.65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147</v>
      </c>
      <c r="AU118" s="211" t="s">
        <v>79</v>
      </c>
      <c r="AV118" s="13" t="s">
        <v>79</v>
      </c>
      <c r="AW118" s="13" t="s">
        <v>4</v>
      </c>
      <c r="AX118" s="13" t="s">
        <v>77</v>
      </c>
      <c r="AY118" s="211" t="s">
        <v>137</v>
      </c>
    </row>
    <row r="119" spans="1:65" s="2" customFormat="1" ht="21.75" customHeight="1">
      <c r="A119" s="37"/>
      <c r="B119" s="38"/>
      <c r="C119" s="182" t="s">
        <v>185</v>
      </c>
      <c r="D119" s="182" t="s">
        <v>139</v>
      </c>
      <c r="E119" s="183" t="s">
        <v>840</v>
      </c>
      <c r="F119" s="184" t="s">
        <v>841</v>
      </c>
      <c r="G119" s="185" t="s">
        <v>91</v>
      </c>
      <c r="H119" s="186">
        <v>219.65</v>
      </c>
      <c r="I119" s="187"/>
      <c r="J119" s="188">
        <f>ROUND(I119*H119,2)</f>
        <v>0</v>
      </c>
      <c r="K119" s="184" t="s">
        <v>142</v>
      </c>
      <c r="L119" s="42"/>
      <c r="M119" s="189" t="s">
        <v>19</v>
      </c>
      <c r="N119" s="190" t="s">
        <v>41</v>
      </c>
      <c r="O119" s="67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3" t="s">
        <v>143</v>
      </c>
      <c r="AT119" s="193" t="s">
        <v>139</v>
      </c>
      <c r="AU119" s="193" t="s">
        <v>79</v>
      </c>
      <c r="AY119" s="20" t="s">
        <v>137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20" t="s">
        <v>77</v>
      </c>
      <c r="BK119" s="194">
        <f>ROUND(I119*H119,2)</f>
        <v>0</v>
      </c>
      <c r="BL119" s="20" t="s">
        <v>143</v>
      </c>
      <c r="BM119" s="193" t="s">
        <v>842</v>
      </c>
    </row>
    <row r="120" spans="1:65" s="2" customFormat="1" ht="11.25">
      <c r="A120" s="37"/>
      <c r="B120" s="38"/>
      <c r="C120" s="39"/>
      <c r="D120" s="195" t="s">
        <v>145</v>
      </c>
      <c r="E120" s="39"/>
      <c r="F120" s="196" t="s">
        <v>843</v>
      </c>
      <c r="G120" s="39"/>
      <c r="H120" s="39"/>
      <c r="I120" s="197"/>
      <c r="J120" s="39"/>
      <c r="K120" s="39"/>
      <c r="L120" s="42"/>
      <c r="M120" s="198"/>
      <c r="N120" s="199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145</v>
      </c>
      <c r="AU120" s="20" t="s">
        <v>79</v>
      </c>
    </row>
    <row r="121" spans="1:65" s="13" customFormat="1" ht="11.25">
      <c r="B121" s="200"/>
      <c r="C121" s="201"/>
      <c r="D121" s="202" t="s">
        <v>147</v>
      </c>
      <c r="E121" s="203" t="s">
        <v>19</v>
      </c>
      <c r="F121" s="204" t="s">
        <v>809</v>
      </c>
      <c r="G121" s="201"/>
      <c r="H121" s="205">
        <v>439.3</v>
      </c>
      <c r="I121" s="206"/>
      <c r="J121" s="201"/>
      <c r="K121" s="201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147</v>
      </c>
      <c r="AU121" s="211" t="s">
        <v>79</v>
      </c>
      <c r="AV121" s="13" t="s">
        <v>79</v>
      </c>
      <c r="AW121" s="13" t="s">
        <v>32</v>
      </c>
      <c r="AX121" s="13" t="s">
        <v>77</v>
      </c>
      <c r="AY121" s="211" t="s">
        <v>137</v>
      </c>
    </row>
    <row r="122" spans="1:65" s="13" customFormat="1" ht="11.25">
      <c r="B122" s="200"/>
      <c r="C122" s="201"/>
      <c r="D122" s="202" t="s">
        <v>147</v>
      </c>
      <c r="E122" s="201"/>
      <c r="F122" s="204" t="s">
        <v>839</v>
      </c>
      <c r="G122" s="201"/>
      <c r="H122" s="205">
        <v>219.65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147</v>
      </c>
      <c r="AU122" s="211" t="s">
        <v>79</v>
      </c>
      <c r="AV122" s="13" t="s">
        <v>79</v>
      </c>
      <c r="AW122" s="13" t="s">
        <v>4</v>
      </c>
      <c r="AX122" s="13" t="s">
        <v>77</v>
      </c>
      <c r="AY122" s="211" t="s">
        <v>137</v>
      </c>
    </row>
    <row r="123" spans="1:65" s="12" customFormat="1" ht="22.9" customHeight="1">
      <c r="B123" s="166"/>
      <c r="C123" s="167"/>
      <c r="D123" s="168" t="s">
        <v>69</v>
      </c>
      <c r="E123" s="180" t="s">
        <v>172</v>
      </c>
      <c r="F123" s="180" t="s">
        <v>349</v>
      </c>
      <c r="G123" s="167"/>
      <c r="H123" s="167"/>
      <c r="I123" s="170"/>
      <c r="J123" s="181">
        <f>BK123</f>
        <v>0</v>
      </c>
      <c r="K123" s="167"/>
      <c r="L123" s="172"/>
      <c r="M123" s="173"/>
      <c r="N123" s="174"/>
      <c r="O123" s="174"/>
      <c r="P123" s="175">
        <f>SUM(P124:P126)</f>
        <v>0</v>
      </c>
      <c r="Q123" s="174"/>
      <c r="R123" s="175">
        <f>SUM(R124:R126)</f>
        <v>0</v>
      </c>
      <c r="S123" s="174"/>
      <c r="T123" s="176">
        <f>SUM(T124:T126)</f>
        <v>0</v>
      </c>
      <c r="AR123" s="177" t="s">
        <v>77</v>
      </c>
      <c r="AT123" s="178" t="s">
        <v>69</v>
      </c>
      <c r="AU123" s="178" t="s">
        <v>77</v>
      </c>
      <c r="AY123" s="177" t="s">
        <v>137</v>
      </c>
      <c r="BK123" s="179">
        <f>SUM(BK124:BK126)</f>
        <v>0</v>
      </c>
    </row>
    <row r="124" spans="1:65" s="2" customFormat="1" ht="21.75" customHeight="1">
      <c r="A124" s="37"/>
      <c r="B124" s="38"/>
      <c r="C124" s="182" t="s">
        <v>192</v>
      </c>
      <c r="D124" s="182" t="s">
        <v>139</v>
      </c>
      <c r="E124" s="183" t="s">
        <v>844</v>
      </c>
      <c r="F124" s="184" t="s">
        <v>845</v>
      </c>
      <c r="G124" s="185" t="s">
        <v>91</v>
      </c>
      <c r="H124" s="186">
        <v>1317.9</v>
      </c>
      <c r="I124" s="187"/>
      <c r="J124" s="188">
        <f>ROUND(I124*H124,2)</f>
        <v>0</v>
      </c>
      <c r="K124" s="184" t="s">
        <v>142</v>
      </c>
      <c r="L124" s="42"/>
      <c r="M124" s="189" t="s">
        <v>19</v>
      </c>
      <c r="N124" s="190" t="s">
        <v>41</v>
      </c>
      <c r="O124" s="67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3" t="s">
        <v>143</v>
      </c>
      <c r="AT124" s="193" t="s">
        <v>139</v>
      </c>
      <c r="AU124" s="193" t="s">
        <v>79</v>
      </c>
      <c r="AY124" s="20" t="s">
        <v>137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20" t="s">
        <v>77</v>
      </c>
      <c r="BK124" s="194">
        <f>ROUND(I124*H124,2)</f>
        <v>0</v>
      </c>
      <c r="BL124" s="20" t="s">
        <v>143</v>
      </c>
      <c r="BM124" s="193" t="s">
        <v>846</v>
      </c>
    </row>
    <row r="125" spans="1:65" s="2" customFormat="1" ht="11.25">
      <c r="A125" s="37"/>
      <c r="B125" s="38"/>
      <c r="C125" s="39"/>
      <c r="D125" s="195" t="s">
        <v>145</v>
      </c>
      <c r="E125" s="39"/>
      <c r="F125" s="196" t="s">
        <v>847</v>
      </c>
      <c r="G125" s="39"/>
      <c r="H125" s="39"/>
      <c r="I125" s="197"/>
      <c r="J125" s="39"/>
      <c r="K125" s="39"/>
      <c r="L125" s="42"/>
      <c r="M125" s="198"/>
      <c r="N125" s="199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145</v>
      </c>
      <c r="AU125" s="20" t="s">
        <v>79</v>
      </c>
    </row>
    <row r="126" spans="1:65" s="13" customFormat="1" ht="11.25">
      <c r="B126" s="200"/>
      <c r="C126" s="201"/>
      <c r="D126" s="202" t="s">
        <v>147</v>
      </c>
      <c r="E126" s="203" t="s">
        <v>19</v>
      </c>
      <c r="F126" s="204" t="s">
        <v>848</v>
      </c>
      <c r="G126" s="201"/>
      <c r="H126" s="205">
        <v>1317.9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147</v>
      </c>
      <c r="AU126" s="211" t="s">
        <v>79</v>
      </c>
      <c r="AV126" s="13" t="s">
        <v>79</v>
      </c>
      <c r="AW126" s="13" t="s">
        <v>32</v>
      </c>
      <c r="AX126" s="13" t="s">
        <v>77</v>
      </c>
      <c r="AY126" s="211" t="s">
        <v>137</v>
      </c>
    </row>
    <row r="127" spans="1:65" s="12" customFormat="1" ht="22.9" customHeight="1">
      <c r="B127" s="166"/>
      <c r="C127" s="167"/>
      <c r="D127" s="168" t="s">
        <v>69</v>
      </c>
      <c r="E127" s="180" t="s">
        <v>199</v>
      </c>
      <c r="F127" s="180" t="s">
        <v>594</v>
      </c>
      <c r="G127" s="167"/>
      <c r="H127" s="167"/>
      <c r="I127" s="170"/>
      <c r="J127" s="181">
        <f>BK127</f>
        <v>0</v>
      </c>
      <c r="K127" s="167"/>
      <c r="L127" s="172"/>
      <c r="M127" s="173"/>
      <c r="N127" s="174"/>
      <c r="O127" s="174"/>
      <c r="P127" s="175">
        <f>SUM(P128:P133)</f>
        <v>0</v>
      </c>
      <c r="Q127" s="174"/>
      <c r="R127" s="175">
        <f>SUM(R128:R133)</f>
        <v>0.36901200000000001</v>
      </c>
      <c r="S127" s="174"/>
      <c r="T127" s="176">
        <f>SUM(T128:T133)</f>
        <v>0</v>
      </c>
      <c r="AR127" s="177" t="s">
        <v>77</v>
      </c>
      <c r="AT127" s="178" t="s">
        <v>69</v>
      </c>
      <c r="AU127" s="178" t="s">
        <v>77</v>
      </c>
      <c r="AY127" s="177" t="s">
        <v>137</v>
      </c>
      <c r="BK127" s="179">
        <f>SUM(BK128:BK133)</f>
        <v>0</v>
      </c>
    </row>
    <row r="128" spans="1:65" s="2" customFormat="1" ht="16.5" customHeight="1">
      <c r="A128" s="37"/>
      <c r="B128" s="38"/>
      <c r="C128" s="182" t="s">
        <v>199</v>
      </c>
      <c r="D128" s="182" t="s">
        <v>139</v>
      </c>
      <c r="E128" s="183" t="s">
        <v>849</v>
      </c>
      <c r="F128" s="184" t="s">
        <v>850</v>
      </c>
      <c r="G128" s="185" t="s">
        <v>91</v>
      </c>
      <c r="H128" s="186">
        <v>439.3</v>
      </c>
      <c r="I128" s="187"/>
      <c r="J128" s="188">
        <f>ROUND(I128*H128,2)</f>
        <v>0</v>
      </c>
      <c r="K128" s="184" t="s">
        <v>142</v>
      </c>
      <c r="L128" s="42"/>
      <c r="M128" s="189" t="s">
        <v>19</v>
      </c>
      <c r="N128" s="190" t="s">
        <v>41</v>
      </c>
      <c r="O128" s="67"/>
      <c r="P128" s="191">
        <f>O128*H128</f>
        <v>0</v>
      </c>
      <c r="Q128" s="191">
        <v>3.6999999999999999E-4</v>
      </c>
      <c r="R128" s="191">
        <f>Q128*H128</f>
        <v>0.16254099999999999</v>
      </c>
      <c r="S128" s="191">
        <v>0</v>
      </c>
      <c r="T128" s="192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3" t="s">
        <v>143</v>
      </c>
      <c r="AT128" s="193" t="s">
        <v>139</v>
      </c>
      <c r="AU128" s="193" t="s">
        <v>79</v>
      </c>
      <c r="AY128" s="20" t="s">
        <v>137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20" t="s">
        <v>77</v>
      </c>
      <c r="BK128" s="194">
        <f>ROUND(I128*H128,2)</f>
        <v>0</v>
      </c>
      <c r="BL128" s="20" t="s">
        <v>143</v>
      </c>
      <c r="BM128" s="193" t="s">
        <v>851</v>
      </c>
    </row>
    <row r="129" spans="1:65" s="2" customFormat="1" ht="11.25">
      <c r="A129" s="37"/>
      <c r="B129" s="38"/>
      <c r="C129" s="39"/>
      <c r="D129" s="195" t="s">
        <v>145</v>
      </c>
      <c r="E129" s="39"/>
      <c r="F129" s="196" t="s">
        <v>852</v>
      </c>
      <c r="G129" s="39"/>
      <c r="H129" s="39"/>
      <c r="I129" s="197"/>
      <c r="J129" s="39"/>
      <c r="K129" s="39"/>
      <c r="L129" s="42"/>
      <c r="M129" s="198"/>
      <c r="N129" s="199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145</v>
      </c>
      <c r="AU129" s="20" t="s">
        <v>79</v>
      </c>
    </row>
    <row r="130" spans="1:65" s="13" customFormat="1" ht="11.25">
      <c r="B130" s="200"/>
      <c r="C130" s="201"/>
      <c r="D130" s="202" t="s">
        <v>147</v>
      </c>
      <c r="E130" s="203" t="s">
        <v>19</v>
      </c>
      <c r="F130" s="204" t="s">
        <v>809</v>
      </c>
      <c r="G130" s="201"/>
      <c r="H130" s="205">
        <v>439.3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147</v>
      </c>
      <c r="AU130" s="211" t="s">
        <v>79</v>
      </c>
      <c r="AV130" s="13" t="s">
        <v>79</v>
      </c>
      <c r="AW130" s="13" t="s">
        <v>32</v>
      </c>
      <c r="AX130" s="13" t="s">
        <v>77</v>
      </c>
      <c r="AY130" s="211" t="s">
        <v>137</v>
      </c>
    </row>
    <row r="131" spans="1:65" s="2" customFormat="1" ht="16.5" customHeight="1">
      <c r="A131" s="37"/>
      <c r="B131" s="38"/>
      <c r="C131" s="182" t="s">
        <v>209</v>
      </c>
      <c r="D131" s="182" t="s">
        <v>139</v>
      </c>
      <c r="E131" s="183" t="s">
        <v>676</v>
      </c>
      <c r="F131" s="184" t="s">
        <v>677</v>
      </c>
      <c r="G131" s="185" t="s">
        <v>91</v>
      </c>
      <c r="H131" s="186">
        <v>439.3</v>
      </c>
      <c r="I131" s="187"/>
      <c r="J131" s="188">
        <f>ROUND(I131*H131,2)</f>
        <v>0</v>
      </c>
      <c r="K131" s="184" t="s">
        <v>142</v>
      </c>
      <c r="L131" s="42"/>
      <c r="M131" s="189" t="s">
        <v>19</v>
      </c>
      <c r="N131" s="190" t="s">
        <v>41</v>
      </c>
      <c r="O131" s="67"/>
      <c r="P131" s="191">
        <f>O131*H131</f>
        <v>0</v>
      </c>
      <c r="Q131" s="191">
        <v>4.6999999999999999E-4</v>
      </c>
      <c r="R131" s="191">
        <f>Q131*H131</f>
        <v>0.20647099999999999</v>
      </c>
      <c r="S131" s="191">
        <v>0</v>
      </c>
      <c r="T131" s="19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3" t="s">
        <v>143</v>
      </c>
      <c r="AT131" s="193" t="s">
        <v>139</v>
      </c>
      <c r="AU131" s="193" t="s">
        <v>79</v>
      </c>
      <c r="AY131" s="20" t="s">
        <v>137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20" t="s">
        <v>77</v>
      </c>
      <c r="BK131" s="194">
        <f>ROUND(I131*H131,2)</f>
        <v>0</v>
      </c>
      <c r="BL131" s="20" t="s">
        <v>143</v>
      </c>
      <c r="BM131" s="193" t="s">
        <v>853</v>
      </c>
    </row>
    <row r="132" spans="1:65" s="2" customFormat="1" ht="11.25">
      <c r="A132" s="37"/>
      <c r="B132" s="38"/>
      <c r="C132" s="39"/>
      <c r="D132" s="195" t="s">
        <v>145</v>
      </c>
      <c r="E132" s="39"/>
      <c r="F132" s="196" t="s">
        <v>679</v>
      </c>
      <c r="G132" s="39"/>
      <c r="H132" s="39"/>
      <c r="I132" s="197"/>
      <c r="J132" s="39"/>
      <c r="K132" s="39"/>
      <c r="L132" s="42"/>
      <c r="M132" s="198"/>
      <c r="N132" s="199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145</v>
      </c>
      <c r="AU132" s="20" t="s">
        <v>79</v>
      </c>
    </row>
    <row r="133" spans="1:65" s="13" customFormat="1" ht="11.25">
      <c r="B133" s="200"/>
      <c r="C133" s="201"/>
      <c r="D133" s="202" t="s">
        <v>147</v>
      </c>
      <c r="E133" s="203" t="s">
        <v>19</v>
      </c>
      <c r="F133" s="204" t="s">
        <v>809</v>
      </c>
      <c r="G133" s="201"/>
      <c r="H133" s="205">
        <v>439.3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147</v>
      </c>
      <c r="AU133" s="211" t="s">
        <v>79</v>
      </c>
      <c r="AV133" s="13" t="s">
        <v>79</v>
      </c>
      <c r="AW133" s="13" t="s">
        <v>32</v>
      </c>
      <c r="AX133" s="13" t="s">
        <v>77</v>
      </c>
      <c r="AY133" s="211" t="s">
        <v>137</v>
      </c>
    </row>
    <row r="134" spans="1:65" s="12" customFormat="1" ht="22.9" customHeight="1">
      <c r="B134" s="166"/>
      <c r="C134" s="167"/>
      <c r="D134" s="168" t="s">
        <v>69</v>
      </c>
      <c r="E134" s="180" t="s">
        <v>791</v>
      </c>
      <c r="F134" s="180" t="s">
        <v>792</v>
      </c>
      <c r="G134" s="167"/>
      <c r="H134" s="167"/>
      <c r="I134" s="170"/>
      <c r="J134" s="181">
        <f>BK134</f>
        <v>0</v>
      </c>
      <c r="K134" s="167"/>
      <c r="L134" s="172"/>
      <c r="M134" s="173"/>
      <c r="N134" s="174"/>
      <c r="O134" s="174"/>
      <c r="P134" s="175">
        <f>SUM(P135:P136)</f>
        <v>0</v>
      </c>
      <c r="Q134" s="174"/>
      <c r="R134" s="175">
        <f>SUM(R135:R136)</f>
        <v>0</v>
      </c>
      <c r="S134" s="174"/>
      <c r="T134" s="176">
        <f>SUM(T135:T136)</f>
        <v>0</v>
      </c>
      <c r="AR134" s="177" t="s">
        <v>77</v>
      </c>
      <c r="AT134" s="178" t="s">
        <v>69</v>
      </c>
      <c r="AU134" s="178" t="s">
        <v>77</v>
      </c>
      <c r="AY134" s="177" t="s">
        <v>137</v>
      </c>
      <c r="BK134" s="179">
        <f>SUM(BK135:BK136)</f>
        <v>0</v>
      </c>
    </row>
    <row r="135" spans="1:65" s="2" customFormat="1" ht="24.2" customHeight="1">
      <c r="A135" s="37"/>
      <c r="B135" s="38"/>
      <c r="C135" s="182" t="s">
        <v>214</v>
      </c>
      <c r="D135" s="182" t="s">
        <v>139</v>
      </c>
      <c r="E135" s="183" t="s">
        <v>794</v>
      </c>
      <c r="F135" s="184" t="s">
        <v>795</v>
      </c>
      <c r="G135" s="185" t="s">
        <v>269</v>
      </c>
      <c r="H135" s="186">
        <v>0.36899999999999999</v>
      </c>
      <c r="I135" s="187"/>
      <c r="J135" s="188">
        <f>ROUND(I135*H135,2)</f>
        <v>0</v>
      </c>
      <c r="K135" s="184" t="s">
        <v>142</v>
      </c>
      <c r="L135" s="42"/>
      <c r="M135" s="189" t="s">
        <v>19</v>
      </c>
      <c r="N135" s="190" t="s">
        <v>41</v>
      </c>
      <c r="O135" s="6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3" t="s">
        <v>143</v>
      </c>
      <c r="AT135" s="193" t="s">
        <v>139</v>
      </c>
      <c r="AU135" s="193" t="s">
        <v>79</v>
      </c>
      <c r="AY135" s="20" t="s">
        <v>137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0" t="s">
        <v>77</v>
      </c>
      <c r="BK135" s="194">
        <f>ROUND(I135*H135,2)</f>
        <v>0</v>
      </c>
      <c r="BL135" s="20" t="s">
        <v>143</v>
      </c>
      <c r="BM135" s="193" t="s">
        <v>854</v>
      </c>
    </row>
    <row r="136" spans="1:65" s="2" customFormat="1" ht="11.25">
      <c r="A136" s="37"/>
      <c r="B136" s="38"/>
      <c r="C136" s="39"/>
      <c r="D136" s="195" t="s">
        <v>145</v>
      </c>
      <c r="E136" s="39"/>
      <c r="F136" s="196" t="s">
        <v>797</v>
      </c>
      <c r="G136" s="39"/>
      <c r="H136" s="39"/>
      <c r="I136" s="197"/>
      <c r="J136" s="39"/>
      <c r="K136" s="39"/>
      <c r="L136" s="42"/>
      <c r="M136" s="255"/>
      <c r="N136" s="256"/>
      <c r="O136" s="257"/>
      <c r="P136" s="257"/>
      <c r="Q136" s="257"/>
      <c r="R136" s="257"/>
      <c r="S136" s="257"/>
      <c r="T136" s="25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145</v>
      </c>
      <c r="AU136" s="20" t="s">
        <v>79</v>
      </c>
    </row>
    <row r="137" spans="1:65" s="2" customFormat="1" ht="6.95" customHeight="1">
      <c r="A137" s="37"/>
      <c r="B137" s="50"/>
      <c r="C137" s="51"/>
      <c r="D137" s="51"/>
      <c r="E137" s="51"/>
      <c r="F137" s="51"/>
      <c r="G137" s="51"/>
      <c r="H137" s="51"/>
      <c r="I137" s="51"/>
      <c r="J137" s="51"/>
      <c r="K137" s="51"/>
      <c r="L137" s="42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algorithmName="SHA-512" hashValue="iZdiGVxHFIqs4tsslbq7sylb16q+g7mUhcpcBGQ7Muco39WSynpgMUKdOoEHRhsAJeea0cneW2vb9n/Y/xT3Pw==" saltValue="WJk2wXvfIqOMN2L0gOX9AoWogQcMaEXoD3oEsFxtermRZZJUYQuwabvUoVxvI7tpda1ZoIPSDpnE22pGMcl1aA==" spinCount="100000" sheet="1" objects="1" scenarios="1" formatColumns="0" formatRows="0" autoFilter="0"/>
  <autoFilter ref="C89:K136" xr:uid="{00000000-0009-0000-0000-000002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0200-000000000000}"/>
    <hyperlink ref="F101" r:id="rId2" xr:uid="{00000000-0004-0000-0200-000001000000}"/>
    <hyperlink ref="F105" r:id="rId3" xr:uid="{00000000-0004-0000-0200-000002000000}"/>
    <hyperlink ref="F109" r:id="rId4" xr:uid="{00000000-0004-0000-0200-000003000000}"/>
    <hyperlink ref="F113" r:id="rId5" xr:uid="{00000000-0004-0000-0200-000004000000}"/>
    <hyperlink ref="F116" r:id="rId6" xr:uid="{00000000-0004-0000-0200-000005000000}"/>
    <hyperlink ref="F120" r:id="rId7" xr:uid="{00000000-0004-0000-0200-000006000000}"/>
    <hyperlink ref="F125" r:id="rId8" xr:uid="{00000000-0004-0000-0200-000007000000}"/>
    <hyperlink ref="F129" r:id="rId9" xr:uid="{00000000-0004-0000-0200-000008000000}"/>
    <hyperlink ref="F132" r:id="rId10" xr:uid="{00000000-0004-0000-0200-000009000000}"/>
    <hyperlink ref="F136" r:id="rId11" xr:uid="{00000000-0004-0000-02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7"/>
  <sheetViews>
    <sheetView showGridLines="0" topLeftCell="A80" workbookViewId="0">
      <selection activeCell="I96" sqref="I9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0" t="s">
        <v>88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79</v>
      </c>
    </row>
    <row r="4" spans="1:46" s="1" customFormat="1" ht="24.95" customHeight="1">
      <c r="B4" s="23"/>
      <c r="D4" s="114" t="s">
        <v>96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04" t="str">
        <f>'Rekapitulace stavby'!K6</f>
        <v>Oprava pozemní komunikace v okolí BD Palackého 1256</v>
      </c>
      <c r="F7" s="405"/>
      <c r="G7" s="405"/>
      <c r="H7" s="405"/>
      <c r="L7" s="23"/>
    </row>
    <row r="8" spans="1:46" s="2" customFormat="1" ht="12" customHeight="1">
      <c r="A8" s="37"/>
      <c r="B8" s="42"/>
      <c r="C8" s="37"/>
      <c r="D8" s="116" t="s">
        <v>106</v>
      </c>
      <c r="E8" s="37"/>
      <c r="F8" s="37"/>
      <c r="G8" s="37"/>
      <c r="H8" s="37"/>
      <c r="I8" s="37"/>
      <c r="J8" s="37"/>
      <c r="K8" s="37"/>
      <c r="L8" s="11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6" t="s">
        <v>855</v>
      </c>
      <c r="F9" s="407"/>
      <c r="G9" s="407"/>
      <c r="H9" s="407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6" t="s">
        <v>18</v>
      </c>
      <c r="E11" s="37"/>
      <c r="F11" s="106" t="s">
        <v>19</v>
      </c>
      <c r="G11" s="37"/>
      <c r="H11" s="37"/>
      <c r="I11" s="116" t="s">
        <v>20</v>
      </c>
      <c r="J11" s="106" t="s">
        <v>19</v>
      </c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6" t="s">
        <v>21</v>
      </c>
      <c r="E12" s="37"/>
      <c r="F12" s="106" t="s">
        <v>22</v>
      </c>
      <c r="G12" s="37"/>
      <c r="H12" s="37"/>
      <c r="I12" s="116" t="s">
        <v>23</v>
      </c>
      <c r="J12" s="118" t="str">
        <f>'Rekapitulace stavby'!AN8</f>
        <v>3. 7. 2024</v>
      </c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25</v>
      </c>
      <c r="E14" s="37"/>
      <c r="F14" s="37"/>
      <c r="G14" s="37"/>
      <c r="H14" s="37"/>
      <c r="I14" s="116" t="s">
        <v>26</v>
      </c>
      <c r="J14" s="106" t="str">
        <f>IF('Rekapitulace stavby'!AN10="","",'Rekapitulace stavby'!AN10)</f>
        <v/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tr">
        <f>IF('Rekapitulace stavby'!E11="","",'Rekapitulace stavby'!E11)</f>
        <v xml:space="preserve"> </v>
      </c>
      <c r="F15" s="37"/>
      <c r="G15" s="37"/>
      <c r="H15" s="37"/>
      <c r="I15" s="116" t="s">
        <v>28</v>
      </c>
      <c r="J15" s="106" t="str">
        <f>IF('Rekapitulace stavby'!AN11="","",'Rekapitulace stavby'!AN11)</f>
        <v/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6" t="s">
        <v>29</v>
      </c>
      <c r="E17" s="37"/>
      <c r="F17" s="37"/>
      <c r="G17" s="37"/>
      <c r="H17" s="37"/>
      <c r="I17" s="116" t="s">
        <v>26</v>
      </c>
      <c r="J17" s="33" t="str">
        <f>'Rekapitulace stavby'!AN13</f>
        <v>Vyplň údaj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8" t="str">
        <f>'Rekapitulace stavby'!E14</f>
        <v>Vyplň údaj</v>
      </c>
      <c r="F18" s="409"/>
      <c r="G18" s="409"/>
      <c r="H18" s="409"/>
      <c r="I18" s="116" t="s">
        <v>28</v>
      </c>
      <c r="J18" s="33" t="str">
        <f>'Rekapitulace stavby'!AN14</f>
        <v>Vyplň údaj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6" t="s">
        <v>31</v>
      </c>
      <c r="E20" s="37"/>
      <c r="F20" s="37"/>
      <c r="G20" s="37"/>
      <c r="H20" s="37"/>
      <c r="I20" s="116" t="s">
        <v>26</v>
      </c>
      <c r="J20" s="106" t="str">
        <f>IF('Rekapitulace stavby'!AN16="","",'Rekapitulace stavby'!AN16)</f>
        <v/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tr">
        <f>IF('Rekapitulace stavby'!E17="","",'Rekapitulace stavby'!E17)</f>
        <v xml:space="preserve"> </v>
      </c>
      <c r="F21" s="37"/>
      <c r="G21" s="37"/>
      <c r="H21" s="37"/>
      <c r="I21" s="116" t="s">
        <v>28</v>
      </c>
      <c r="J21" s="106" t="str">
        <f>IF('Rekapitulace stavby'!AN17="","",'Rekapitulace stavby'!AN17)</f>
        <v/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6" t="s">
        <v>33</v>
      </c>
      <c r="E23" s="37"/>
      <c r="F23" s="37"/>
      <c r="G23" s="37"/>
      <c r="H23" s="37"/>
      <c r="I23" s="116" t="s">
        <v>26</v>
      </c>
      <c r="J23" s="106" t="str">
        <f>IF('Rekapitulace stavby'!AN19="","",'Rekapitulace stavby'!AN19)</f>
        <v/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6" t="s">
        <v>28</v>
      </c>
      <c r="J24" s="106" t="str">
        <f>IF('Rekapitulace stavby'!AN20="","",'Rekapitulace stavby'!AN20)</f>
        <v/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6" t="s">
        <v>34</v>
      </c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9"/>
      <c r="B27" s="120"/>
      <c r="C27" s="119"/>
      <c r="D27" s="119"/>
      <c r="E27" s="410" t="s">
        <v>19</v>
      </c>
      <c r="F27" s="410"/>
      <c r="G27" s="410"/>
      <c r="H27" s="410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2"/>
      <c r="E29" s="122"/>
      <c r="F29" s="122"/>
      <c r="G29" s="122"/>
      <c r="H29" s="122"/>
      <c r="I29" s="122"/>
      <c r="J29" s="122"/>
      <c r="K29" s="122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3" t="s">
        <v>36</v>
      </c>
      <c r="E30" s="37"/>
      <c r="F30" s="37"/>
      <c r="G30" s="37"/>
      <c r="H30" s="37"/>
      <c r="I30" s="37"/>
      <c r="J30" s="124">
        <f>ROUND(J85, 2)</f>
        <v>0</v>
      </c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5" t="s">
        <v>38</v>
      </c>
      <c r="G32" s="37"/>
      <c r="H32" s="37"/>
      <c r="I32" s="125" t="s">
        <v>37</v>
      </c>
      <c r="J32" s="125" t="s">
        <v>39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6" t="s">
        <v>40</v>
      </c>
      <c r="E33" s="116" t="s">
        <v>41</v>
      </c>
      <c r="F33" s="127">
        <f>ROUND((SUM(BE85:BE106)),  2)</f>
        <v>0</v>
      </c>
      <c r="G33" s="37"/>
      <c r="H33" s="37"/>
      <c r="I33" s="128">
        <v>0.21</v>
      </c>
      <c r="J33" s="127">
        <f>ROUND(((SUM(BE85:BE106))*I33),  2)</f>
        <v>0</v>
      </c>
      <c r="K33" s="37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6" t="s">
        <v>42</v>
      </c>
      <c r="F34" s="127">
        <f>ROUND((SUM(BF85:BF106)),  2)</f>
        <v>0</v>
      </c>
      <c r="G34" s="37"/>
      <c r="H34" s="37"/>
      <c r="I34" s="128">
        <v>0.12</v>
      </c>
      <c r="J34" s="127">
        <f>ROUND(((SUM(BF85:BF106))*I34), 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6" t="s">
        <v>43</v>
      </c>
      <c r="F35" s="127">
        <f>ROUND((SUM(BG85:BG106)),  2)</f>
        <v>0</v>
      </c>
      <c r="G35" s="37"/>
      <c r="H35" s="37"/>
      <c r="I35" s="128">
        <v>0.21</v>
      </c>
      <c r="J35" s="127">
        <f>0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6" t="s">
        <v>44</v>
      </c>
      <c r="F36" s="127">
        <f>ROUND((SUM(BH85:BH106)),  2)</f>
        <v>0</v>
      </c>
      <c r="G36" s="37"/>
      <c r="H36" s="37"/>
      <c r="I36" s="128">
        <v>0.12</v>
      </c>
      <c r="J36" s="127">
        <f>0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45</v>
      </c>
      <c r="F37" s="127">
        <f>ROUND((SUM(BI85:BI106)),  2)</f>
        <v>0</v>
      </c>
      <c r="G37" s="37"/>
      <c r="H37" s="37"/>
      <c r="I37" s="128">
        <v>0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1"/>
      <c r="J39" s="134">
        <f>SUM(J30:J37)</f>
        <v>0</v>
      </c>
      <c r="K39" s="135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108</v>
      </c>
      <c r="D45" s="39"/>
      <c r="E45" s="39"/>
      <c r="F45" s="39"/>
      <c r="G45" s="39"/>
      <c r="H45" s="39"/>
      <c r="I45" s="39"/>
      <c r="J45" s="39"/>
      <c r="K45" s="39"/>
      <c r="L45" s="11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11" t="str">
        <f>E7</f>
        <v>Oprava pozemní komunikace v okolí BD Palackého 1256</v>
      </c>
      <c r="F48" s="412"/>
      <c r="G48" s="412"/>
      <c r="H48" s="412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0" t="str">
        <f>E9</f>
        <v>V - VON</v>
      </c>
      <c r="F50" s="413"/>
      <c r="G50" s="413"/>
      <c r="H50" s="413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Český Brod</v>
      </c>
      <c r="G52" s="39"/>
      <c r="H52" s="39"/>
      <c r="I52" s="32" t="s">
        <v>23</v>
      </c>
      <c r="J52" s="62" t="str">
        <f>IF(J12="","",J12)</f>
        <v>3. 7. 2024</v>
      </c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31</v>
      </c>
      <c r="J54" s="35" t="str">
        <f>E21</f>
        <v xml:space="preserve"> </v>
      </c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33</v>
      </c>
      <c r="J55" s="35" t="str">
        <f>E24</f>
        <v xml:space="preserve"> </v>
      </c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40" t="s">
        <v>109</v>
      </c>
      <c r="D57" s="141"/>
      <c r="E57" s="141"/>
      <c r="F57" s="141"/>
      <c r="G57" s="141"/>
      <c r="H57" s="141"/>
      <c r="I57" s="141"/>
      <c r="J57" s="142" t="s">
        <v>110</v>
      </c>
      <c r="K57" s="141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3" t="s">
        <v>68</v>
      </c>
      <c r="D59" s="39"/>
      <c r="E59" s="39"/>
      <c r="F59" s="39"/>
      <c r="G59" s="39"/>
      <c r="H59" s="39"/>
      <c r="I59" s="39"/>
      <c r="J59" s="80">
        <f>J85</f>
        <v>0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111</v>
      </c>
    </row>
    <row r="60" spans="1:47" s="9" customFormat="1" ht="24.95" customHeight="1">
      <c r="B60" s="144"/>
      <c r="C60" s="145"/>
      <c r="D60" s="146" t="s">
        <v>856</v>
      </c>
      <c r="E60" s="147"/>
      <c r="F60" s="147"/>
      <c r="G60" s="147"/>
      <c r="H60" s="147"/>
      <c r="I60" s="147"/>
      <c r="J60" s="148">
        <f>J86</f>
        <v>0</v>
      </c>
      <c r="K60" s="145"/>
      <c r="L60" s="149"/>
    </row>
    <row r="61" spans="1:47" s="10" customFormat="1" ht="19.899999999999999" customHeight="1">
      <c r="B61" s="150"/>
      <c r="C61" s="100"/>
      <c r="D61" s="151" t="s">
        <v>857</v>
      </c>
      <c r="E61" s="152"/>
      <c r="F61" s="152"/>
      <c r="G61" s="152"/>
      <c r="H61" s="152"/>
      <c r="I61" s="152"/>
      <c r="J61" s="153">
        <f>J87</f>
        <v>0</v>
      </c>
      <c r="K61" s="100"/>
      <c r="L61" s="154"/>
    </row>
    <row r="62" spans="1:47" s="10" customFormat="1" ht="19.899999999999999" customHeight="1">
      <c r="B62" s="150"/>
      <c r="C62" s="100"/>
      <c r="D62" s="151" t="s">
        <v>858</v>
      </c>
      <c r="E62" s="152"/>
      <c r="F62" s="152"/>
      <c r="G62" s="152"/>
      <c r="H62" s="152"/>
      <c r="I62" s="152"/>
      <c r="J62" s="153">
        <f>J91</f>
        <v>0</v>
      </c>
      <c r="K62" s="100"/>
      <c r="L62" s="154"/>
    </row>
    <row r="63" spans="1:47" s="10" customFormat="1" ht="19.899999999999999" customHeight="1">
      <c r="B63" s="150"/>
      <c r="C63" s="100"/>
      <c r="D63" s="151" t="s">
        <v>859</v>
      </c>
      <c r="E63" s="152"/>
      <c r="F63" s="152"/>
      <c r="G63" s="152"/>
      <c r="H63" s="152"/>
      <c r="I63" s="152"/>
      <c r="J63" s="153">
        <f>J95</f>
        <v>0</v>
      </c>
      <c r="K63" s="100"/>
      <c r="L63" s="154"/>
    </row>
    <row r="64" spans="1:47" s="10" customFormat="1" ht="19.899999999999999" customHeight="1">
      <c r="B64" s="150"/>
      <c r="C64" s="100"/>
      <c r="D64" s="151" t="s">
        <v>860</v>
      </c>
      <c r="E64" s="152"/>
      <c r="F64" s="152"/>
      <c r="G64" s="152"/>
      <c r="H64" s="152"/>
      <c r="I64" s="152"/>
      <c r="J64" s="153">
        <f>J99</f>
        <v>0</v>
      </c>
      <c r="K64" s="100"/>
      <c r="L64" s="154"/>
    </row>
    <row r="65" spans="1:31" s="10" customFormat="1" ht="19.899999999999999" customHeight="1">
      <c r="B65" s="150"/>
      <c r="C65" s="100"/>
      <c r="D65" s="151" t="s">
        <v>861</v>
      </c>
      <c r="E65" s="152"/>
      <c r="F65" s="152"/>
      <c r="G65" s="152"/>
      <c r="H65" s="152"/>
      <c r="I65" s="152"/>
      <c r="J65" s="153">
        <f>J103</f>
        <v>0</v>
      </c>
      <c r="K65" s="100"/>
      <c r="L65" s="154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122</v>
      </c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411" t="str">
        <f>E7</f>
        <v>Oprava pozemní komunikace v okolí BD Palackého 1256</v>
      </c>
      <c r="F75" s="412"/>
      <c r="G75" s="412"/>
      <c r="H75" s="412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106</v>
      </c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60" t="str">
        <f>E9</f>
        <v>V - VON</v>
      </c>
      <c r="F77" s="413"/>
      <c r="G77" s="413"/>
      <c r="H77" s="413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21</v>
      </c>
      <c r="D79" s="39"/>
      <c r="E79" s="39"/>
      <c r="F79" s="30" t="str">
        <f>F12</f>
        <v>Český Brod</v>
      </c>
      <c r="G79" s="39"/>
      <c r="H79" s="39"/>
      <c r="I79" s="32" t="s">
        <v>23</v>
      </c>
      <c r="J79" s="62" t="str">
        <f>IF(J12="","",J12)</f>
        <v>3. 7. 2024</v>
      </c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5.2" customHeight="1">
      <c r="A81" s="37"/>
      <c r="B81" s="38"/>
      <c r="C81" s="32" t="s">
        <v>25</v>
      </c>
      <c r="D81" s="39"/>
      <c r="E81" s="39"/>
      <c r="F81" s="30" t="str">
        <f>E15</f>
        <v xml:space="preserve"> </v>
      </c>
      <c r="G81" s="39"/>
      <c r="H81" s="39"/>
      <c r="I81" s="32" t="s">
        <v>31</v>
      </c>
      <c r="J81" s="35" t="str">
        <f>E21</f>
        <v xml:space="preserve"> </v>
      </c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5.2" customHeight="1">
      <c r="A82" s="37"/>
      <c r="B82" s="38"/>
      <c r="C82" s="32" t="s">
        <v>29</v>
      </c>
      <c r="D82" s="39"/>
      <c r="E82" s="39"/>
      <c r="F82" s="30" t="str">
        <f>IF(E18="","",E18)</f>
        <v>Vyplň údaj</v>
      </c>
      <c r="G82" s="39"/>
      <c r="H82" s="39"/>
      <c r="I82" s="32" t="s">
        <v>33</v>
      </c>
      <c r="J82" s="35" t="str">
        <f>E24</f>
        <v xml:space="preserve"> 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0.3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11" customFormat="1" ht="29.25" customHeight="1">
      <c r="A84" s="155"/>
      <c r="B84" s="156"/>
      <c r="C84" s="157" t="s">
        <v>123</v>
      </c>
      <c r="D84" s="158" t="s">
        <v>55</v>
      </c>
      <c r="E84" s="158" t="s">
        <v>51</v>
      </c>
      <c r="F84" s="158" t="s">
        <v>52</v>
      </c>
      <c r="G84" s="158" t="s">
        <v>124</v>
      </c>
      <c r="H84" s="158" t="s">
        <v>125</v>
      </c>
      <c r="I84" s="158" t="s">
        <v>126</v>
      </c>
      <c r="J84" s="158" t="s">
        <v>110</v>
      </c>
      <c r="K84" s="159" t="s">
        <v>127</v>
      </c>
      <c r="L84" s="160"/>
      <c r="M84" s="71" t="s">
        <v>19</v>
      </c>
      <c r="N84" s="72" t="s">
        <v>40</v>
      </c>
      <c r="O84" s="72" t="s">
        <v>128</v>
      </c>
      <c r="P84" s="72" t="s">
        <v>129</v>
      </c>
      <c r="Q84" s="72" t="s">
        <v>130</v>
      </c>
      <c r="R84" s="72" t="s">
        <v>131</v>
      </c>
      <c r="S84" s="72" t="s">
        <v>132</v>
      </c>
      <c r="T84" s="73" t="s">
        <v>133</v>
      </c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</row>
    <row r="85" spans="1:65" s="2" customFormat="1" ht="22.9" customHeight="1">
      <c r="A85" s="37"/>
      <c r="B85" s="38"/>
      <c r="C85" s="78" t="s">
        <v>134</v>
      </c>
      <c r="D85" s="39"/>
      <c r="E85" s="39"/>
      <c r="F85" s="39"/>
      <c r="G85" s="39"/>
      <c r="H85" s="39"/>
      <c r="I85" s="39"/>
      <c r="J85" s="161">
        <f>BK85</f>
        <v>0</v>
      </c>
      <c r="K85" s="39"/>
      <c r="L85" s="42"/>
      <c r="M85" s="74"/>
      <c r="N85" s="162"/>
      <c r="O85" s="75"/>
      <c r="P85" s="163">
        <f>P86</f>
        <v>0</v>
      </c>
      <c r="Q85" s="75"/>
      <c r="R85" s="163">
        <f>R86</f>
        <v>0</v>
      </c>
      <c r="S85" s="75"/>
      <c r="T85" s="164">
        <f>T86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20" t="s">
        <v>69</v>
      </c>
      <c r="AU85" s="20" t="s">
        <v>111</v>
      </c>
      <c r="BK85" s="165">
        <f>BK86</f>
        <v>0</v>
      </c>
    </row>
    <row r="86" spans="1:65" s="12" customFormat="1" ht="25.9" customHeight="1">
      <c r="B86" s="166"/>
      <c r="C86" s="167"/>
      <c r="D86" s="168" t="s">
        <v>69</v>
      </c>
      <c r="E86" s="169" t="s">
        <v>862</v>
      </c>
      <c r="F86" s="169" t="s">
        <v>863</v>
      </c>
      <c r="G86" s="167"/>
      <c r="H86" s="167"/>
      <c r="I86" s="170"/>
      <c r="J86" s="171">
        <f>BK86</f>
        <v>0</v>
      </c>
      <c r="K86" s="167"/>
      <c r="L86" s="172"/>
      <c r="M86" s="173"/>
      <c r="N86" s="174"/>
      <c r="O86" s="174"/>
      <c r="P86" s="175">
        <f>P87+P91+P95+P99+P103</f>
        <v>0</v>
      </c>
      <c r="Q86" s="174"/>
      <c r="R86" s="175">
        <f>R87+R91+R95+R99+R103</f>
        <v>0</v>
      </c>
      <c r="S86" s="174"/>
      <c r="T86" s="176">
        <f>T87+T91+T95+T99+T103</f>
        <v>0</v>
      </c>
      <c r="AR86" s="177" t="s">
        <v>172</v>
      </c>
      <c r="AT86" s="178" t="s">
        <v>69</v>
      </c>
      <c r="AU86" s="178" t="s">
        <v>70</v>
      </c>
      <c r="AY86" s="177" t="s">
        <v>137</v>
      </c>
      <c r="BK86" s="179">
        <f>BK87+BK91+BK95+BK99+BK103</f>
        <v>0</v>
      </c>
    </row>
    <row r="87" spans="1:65" s="12" customFormat="1" ht="22.9" customHeight="1">
      <c r="B87" s="166"/>
      <c r="C87" s="167"/>
      <c r="D87" s="168" t="s">
        <v>69</v>
      </c>
      <c r="E87" s="180" t="s">
        <v>864</v>
      </c>
      <c r="F87" s="180" t="s">
        <v>865</v>
      </c>
      <c r="G87" s="167"/>
      <c r="H87" s="167"/>
      <c r="I87" s="170"/>
      <c r="J87" s="181">
        <f>BK87</f>
        <v>0</v>
      </c>
      <c r="K87" s="167"/>
      <c r="L87" s="172"/>
      <c r="M87" s="173"/>
      <c r="N87" s="174"/>
      <c r="O87" s="174"/>
      <c r="P87" s="175">
        <f>SUM(P88:P90)</f>
        <v>0</v>
      </c>
      <c r="Q87" s="174"/>
      <c r="R87" s="175">
        <f>SUM(R88:R90)</f>
        <v>0</v>
      </c>
      <c r="S87" s="174"/>
      <c r="T87" s="176">
        <f>SUM(T88:T90)</f>
        <v>0</v>
      </c>
      <c r="AR87" s="177" t="s">
        <v>172</v>
      </c>
      <c r="AT87" s="178" t="s">
        <v>69</v>
      </c>
      <c r="AU87" s="178" t="s">
        <v>77</v>
      </c>
      <c r="AY87" s="177" t="s">
        <v>137</v>
      </c>
      <c r="BK87" s="179">
        <f>SUM(BK88:BK90)</f>
        <v>0</v>
      </c>
    </row>
    <row r="88" spans="1:65" s="2" customFormat="1" ht="16.5" customHeight="1">
      <c r="A88" s="37"/>
      <c r="B88" s="38"/>
      <c r="C88" s="182" t="s">
        <v>77</v>
      </c>
      <c r="D88" s="182" t="s">
        <v>139</v>
      </c>
      <c r="E88" s="183" t="s">
        <v>866</v>
      </c>
      <c r="F88" s="184" t="s">
        <v>867</v>
      </c>
      <c r="G88" s="185" t="s">
        <v>868</v>
      </c>
      <c r="H88" s="186">
        <v>1</v>
      </c>
      <c r="I88" s="187"/>
      <c r="J88" s="188">
        <f>ROUND(I88*H88,2)</f>
        <v>0</v>
      </c>
      <c r="K88" s="184" t="s">
        <v>142</v>
      </c>
      <c r="L88" s="42"/>
      <c r="M88" s="189" t="s">
        <v>19</v>
      </c>
      <c r="N88" s="190" t="s">
        <v>41</v>
      </c>
      <c r="O88" s="67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3" t="s">
        <v>869</v>
      </c>
      <c r="AT88" s="193" t="s">
        <v>139</v>
      </c>
      <c r="AU88" s="193" t="s">
        <v>79</v>
      </c>
      <c r="AY88" s="20" t="s">
        <v>137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20" t="s">
        <v>77</v>
      </c>
      <c r="BK88" s="194">
        <f>ROUND(I88*H88,2)</f>
        <v>0</v>
      </c>
      <c r="BL88" s="20" t="s">
        <v>869</v>
      </c>
      <c r="BM88" s="193" t="s">
        <v>870</v>
      </c>
    </row>
    <row r="89" spans="1:65" s="2" customFormat="1" ht="11.25">
      <c r="A89" s="37"/>
      <c r="B89" s="38"/>
      <c r="C89" s="39"/>
      <c r="D89" s="195" t="s">
        <v>145</v>
      </c>
      <c r="E89" s="39"/>
      <c r="F89" s="196" t="s">
        <v>871</v>
      </c>
      <c r="G89" s="39"/>
      <c r="H89" s="39"/>
      <c r="I89" s="197"/>
      <c r="J89" s="39"/>
      <c r="K89" s="39"/>
      <c r="L89" s="42"/>
      <c r="M89" s="198"/>
      <c r="N89" s="199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145</v>
      </c>
      <c r="AU89" s="20" t="s">
        <v>79</v>
      </c>
    </row>
    <row r="90" spans="1:65" s="2" customFormat="1" ht="58.5">
      <c r="A90" s="37"/>
      <c r="B90" s="38"/>
      <c r="C90" s="39"/>
      <c r="D90" s="202" t="s">
        <v>153</v>
      </c>
      <c r="E90" s="39"/>
      <c r="F90" s="212" t="s">
        <v>872</v>
      </c>
      <c r="G90" s="39"/>
      <c r="H90" s="39"/>
      <c r="I90" s="197"/>
      <c r="J90" s="39"/>
      <c r="K90" s="39"/>
      <c r="L90" s="42"/>
      <c r="M90" s="198"/>
      <c r="N90" s="199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153</v>
      </c>
      <c r="AU90" s="20" t="s">
        <v>79</v>
      </c>
    </row>
    <row r="91" spans="1:65" s="12" customFormat="1" ht="22.9" customHeight="1">
      <c r="B91" s="166"/>
      <c r="C91" s="167"/>
      <c r="D91" s="168" t="s">
        <v>69</v>
      </c>
      <c r="E91" s="180" t="s">
        <v>873</v>
      </c>
      <c r="F91" s="180" t="s">
        <v>874</v>
      </c>
      <c r="G91" s="167"/>
      <c r="H91" s="167"/>
      <c r="I91" s="170"/>
      <c r="J91" s="181">
        <f>BK91</f>
        <v>0</v>
      </c>
      <c r="K91" s="167"/>
      <c r="L91" s="172"/>
      <c r="M91" s="173"/>
      <c r="N91" s="174"/>
      <c r="O91" s="174"/>
      <c r="P91" s="175">
        <f>SUM(P92:P94)</f>
        <v>0</v>
      </c>
      <c r="Q91" s="174"/>
      <c r="R91" s="175">
        <f>SUM(R92:R94)</f>
        <v>0</v>
      </c>
      <c r="S91" s="174"/>
      <c r="T91" s="176">
        <f>SUM(T92:T94)</f>
        <v>0</v>
      </c>
      <c r="AR91" s="177" t="s">
        <v>172</v>
      </c>
      <c r="AT91" s="178" t="s">
        <v>69</v>
      </c>
      <c r="AU91" s="178" t="s">
        <v>77</v>
      </c>
      <c r="AY91" s="177" t="s">
        <v>137</v>
      </c>
      <c r="BK91" s="179">
        <f>SUM(BK92:BK94)</f>
        <v>0</v>
      </c>
    </row>
    <row r="92" spans="1:65" s="2" customFormat="1" ht="16.5" customHeight="1">
      <c r="A92" s="37"/>
      <c r="B92" s="38"/>
      <c r="C92" s="182" t="s">
        <v>79</v>
      </c>
      <c r="D92" s="182" t="s">
        <v>139</v>
      </c>
      <c r="E92" s="183" t="s">
        <v>875</v>
      </c>
      <c r="F92" s="184" t="s">
        <v>874</v>
      </c>
      <c r="G92" s="185" t="s">
        <v>868</v>
      </c>
      <c r="H92" s="186">
        <v>1</v>
      </c>
      <c r="I92" s="187"/>
      <c r="J92" s="188">
        <f>ROUND(I92*H92,2)</f>
        <v>0</v>
      </c>
      <c r="K92" s="184" t="s">
        <v>142</v>
      </c>
      <c r="L92" s="42"/>
      <c r="M92" s="189" t="s">
        <v>19</v>
      </c>
      <c r="N92" s="190" t="s">
        <v>41</v>
      </c>
      <c r="O92" s="67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3" t="s">
        <v>869</v>
      </c>
      <c r="AT92" s="193" t="s">
        <v>139</v>
      </c>
      <c r="AU92" s="193" t="s">
        <v>79</v>
      </c>
      <c r="AY92" s="20" t="s">
        <v>137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20" t="s">
        <v>77</v>
      </c>
      <c r="BK92" s="194">
        <f>ROUND(I92*H92,2)</f>
        <v>0</v>
      </c>
      <c r="BL92" s="20" t="s">
        <v>869</v>
      </c>
      <c r="BM92" s="193" t="s">
        <v>876</v>
      </c>
    </row>
    <row r="93" spans="1:65" s="2" customFormat="1" ht="11.25">
      <c r="A93" s="37"/>
      <c r="B93" s="38"/>
      <c r="C93" s="39"/>
      <c r="D93" s="195" t="s">
        <v>145</v>
      </c>
      <c r="E93" s="39"/>
      <c r="F93" s="196" t="s">
        <v>877</v>
      </c>
      <c r="G93" s="39"/>
      <c r="H93" s="39"/>
      <c r="I93" s="197"/>
      <c r="J93" s="39"/>
      <c r="K93" s="39"/>
      <c r="L93" s="42"/>
      <c r="M93" s="198"/>
      <c r="N93" s="199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145</v>
      </c>
      <c r="AU93" s="20" t="s">
        <v>79</v>
      </c>
    </row>
    <row r="94" spans="1:65" s="2" customFormat="1" ht="29.25">
      <c r="A94" s="37"/>
      <c r="B94" s="38"/>
      <c r="C94" s="39"/>
      <c r="D94" s="202" t="s">
        <v>153</v>
      </c>
      <c r="E94" s="39"/>
      <c r="F94" s="212" t="s">
        <v>878</v>
      </c>
      <c r="G94" s="39"/>
      <c r="H94" s="39"/>
      <c r="I94" s="197"/>
      <c r="J94" s="39"/>
      <c r="K94" s="39"/>
      <c r="L94" s="42"/>
      <c r="M94" s="198"/>
      <c r="N94" s="199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153</v>
      </c>
      <c r="AU94" s="20" t="s">
        <v>79</v>
      </c>
    </row>
    <row r="95" spans="1:65" s="12" customFormat="1" ht="22.9" customHeight="1">
      <c r="B95" s="166"/>
      <c r="C95" s="167"/>
      <c r="D95" s="168" t="s">
        <v>69</v>
      </c>
      <c r="E95" s="180" t="s">
        <v>879</v>
      </c>
      <c r="F95" s="180" t="s">
        <v>880</v>
      </c>
      <c r="G95" s="167"/>
      <c r="H95" s="167"/>
      <c r="I95" s="170"/>
      <c r="J95" s="181">
        <f>BK95</f>
        <v>0</v>
      </c>
      <c r="K95" s="167"/>
      <c r="L95" s="172"/>
      <c r="M95" s="173"/>
      <c r="N95" s="174"/>
      <c r="O95" s="174"/>
      <c r="P95" s="175">
        <f>SUM(P96:P98)</f>
        <v>0</v>
      </c>
      <c r="Q95" s="174"/>
      <c r="R95" s="175">
        <f>SUM(R96:R98)</f>
        <v>0</v>
      </c>
      <c r="S95" s="174"/>
      <c r="T95" s="176">
        <f>SUM(T96:T98)</f>
        <v>0</v>
      </c>
      <c r="AR95" s="177" t="s">
        <v>172</v>
      </c>
      <c r="AT95" s="178" t="s">
        <v>69</v>
      </c>
      <c r="AU95" s="178" t="s">
        <v>77</v>
      </c>
      <c r="AY95" s="177" t="s">
        <v>137</v>
      </c>
      <c r="BK95" s="179">
        <f>SUM(BK96:BK98)</f>
        <v>0</v>
      </c>
    </row>
    <row r="96" spans="1:65" s="2" customFormat="1" ht="16.5" customHeight="1">
      <c r="A96" s="37"/>
      <c r="B96" s="38"/>
      <c r="C96" s="182" t="s">
        <v>160</v>
      </c>
      <c r="D96" s="182" t="s">
        <v>139</v>
      </c>
      <c r="E96" s="183" t="s">
        <v>881</v>
      </c>
      <c r="F96" s="184" t="s">
        <v>880</v>
      </c>
      <c r="G96" s="185" t="s">
        <v>868</v>
      </c>
      <c r="H96" s="186">
        <v>1</v>
      </c>
      <c r="I96" s="187"/>
      <c r="J96" s="188">
        <f>ROUND(I96*H96,2)</f>
        <v>0</v>
      </c>
      <c r="K96" s="184" t="s">
        <v>142</v>
      </c>
      <c r="L96" s="42"/>
      <c r="M96" s="189" t="s">
        <v>19</v>
      </c>
      <c r="N96" s="190" t="s">
        <v>41</v>
      </c>
      <c r="O96" s="67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3" t="s">
        <v>869</v>
      </c>
      <c r="AT96" s="193" t="s">
        <v>139</v>
      </c>
      <c r="AU96" s="193" t="s">
        <v>79</v>
      </c>
      <c r="AY96" s="20" t="s">
        <v>137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20" t="s">
        <v>77</v>
      </c>
      <c r="BK96" s="194">
        <f>ROUND(I96*H96,2)</f>
        <v>0</v>
      </c>
      <c r="BL96" s="20" t="s">
        <v>869</v>
      </c>
      <c r="BM96" s="193" t="s">
        <v>882</v>
      </c>
    </row>
    <row r="97" spans="1:65" s="2" customFormat="1" ht="11.25">
      <c r="A97" s="37"/>
      <c r="B97" s="38"/>
      <c r="C97" s="39"/>
      <c r="D97" s="195" t="s">
        <v>145</v>
      </c>
      <c r="E97" s="39"/>
      <c r="F97" s="196" t="s">
        <v>883</v>
      </c>
      <c r="G97" s="39"/>
      <c r="H97" s="39"/>
      <c r="I97" s="197"/>
      <c r="J97" s="39"/>
      <c r="K97" s="39"/>
      <c r="L97" s="42"/>
      <c r="M97" s="198"/>
      <c r="N97" s="199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145</v>
      </c>
      <c r="AU97" s="20" t="s">
        <v>79</v>
      </c>
    </row>
    <row r="98" spans="1:65" s="2" customFormat="1" ht="19.5">
      <c r="A98" s="37"/>
      <c r="B98" s="38"/>
      <c r="C98" s="39"/>
      <c r="D98" s="202" t="s">
        <v>153</v>
      </c>
      <c r="E98" s="39"/>
      <c r="F98" s="212" t="s">
        <v>884</v>
      </c>
      <c r="G98" s="39"/>
      <c r="H98" s="39"/>
      <c r="I98" s="197"/>
      <c r="J98" s="39"/>
      <c r="K98" s="39"/>
      <c r="L98" s="42"/>
      <c r="M98" s="198"/>
      <c r="N98" s="199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153</v>
      </c>
      <c r="AU98" s="20" t="s">
        <v>79</v>
      </c>
    </row>
    <row r="99" spans="1:65" s="12" customFormat="1" ht="22.9" customHeight="1">
      <c r="B99" s="166"/>
      <c r="C99" s="167"/>
      <c r="D99" s="168" t="s">
        <v>69</v>
      </c>
      <c r="E99" s="180" t="s">
        <v>885</v>
      </c>
      <c r="F99" s="180" t="s">
        <v>886</v>
      </c>
      <c r="G99" s="167"/>
      <c r="H99" s="167"/>
      <c r="I99" s="170"/>
      <c r="J99" s="181">
        <f>BK99</f>
        <v>0</v>
      </c>
      <c r="K99" s="167"/>
      <c r="L99" s="172"/>
      <c r="M99" s="173"/>
      <c r="N99" s="174"/>
      <c r="O99" s="174"/>
      <c r="P99" s="175">
        <f>SUM(P100:P102)</f>
        <v>0</v>
      </c>
      <c r="Q99" s="174"/>
      <c r="R99" s="175">
        <f>SUM(R100:R102)</f>
        <v>0</v>
      </c>
      <c r="S99" s="174"/>
      <c r="T99" s="176">
        <f>SUM(T100:T102)</f>
        <v>0</v>
      </c>
      <c r="AR99" s="177" t="s">
        <v>172</v>
      </c>
      <c r="AT99" s="178" t="s">
        <v>69</v>
      </c>
      <c r="AU99" s="178" t="s">
        <v>77</v>
      </c>
      <c r="AY99" s="177" t="s">
        <v>137</v>
      </c>
      <c r="BK99" s="179">
        <f>SUM(BK100:BK102)</f>
        <v>0</v>
      </c>
    </row>
    <row r="100" spans="1:65" s="2" customFormat="1" ht="16.5" customHeight="1">
      <c r="A100" s="37"/>
      <c r="B100" s="38"/>
      <c r="C100" s="182" t="s">
        <v>143</v>
      </c>
      <c r="D100" s="182" t="s">
        <v>139</v>
      </c>
      <c r="E100" s="183" t="s">
        <v>887</v>
      </c>
      <c r="F100" s="184" t="s">
        <v>886</v>
      </c>
      <c r="G100" s="185" t="s">
        <v>868</v>
      </c>
      <c r="H100" s="186">
        <v>1</v>
      </c>
      <c r="I100" s="187"/>
      <c r="J100" s="188">
        <f>ROUND(I100*H100,2)</f>
        <v>0</v>
      </c>
      <c r="K100" s="184" t="s">
        <v>142</v>
      </c>
      <c r="L100" s="42"/>
      <c r="M100" s="189" t="s">
        <v>19</v>
      </c>
      <c r="N100" s="190" t="s">
        <v>41</v>
      </c>
      <c r="O100" s="67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3" t="s">
        <v>869</v>
      </c>
      <c r="AT100" s="193" t="s">
        <v>139</v>
      </c>
      <c r="AU100" s="193" t="s">
        <v>79</v>
      </c>
      <c r="AY100" s="20" t="s">
        <v>137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0" t="s">
        <v>77</v>
      </c>
      <c r="BK100" s="194">
        <f>ROUND(I100*H100,2)</f>
        <v>0</v>
      </c>
      <c r="BL100" s="20" t="s">
        <v>869</v>
      </c>
      <c r="BM100" s="193" t="s">
        <v>888</v>
      </c>
    </row>
    <row r="101" spans="1:65" s="2" customFormat="1" ht="11.25">
      <c r="A101" s="37"/>
      <c r="B101" s="38"/>
      <c r="C101" s="39"/>
      <c r="D101" s="195" t="s">
        <v>145</v>
      </c>
      <c r="E101" s="39"/>
      <c r="F101" s="196" t="s">
        <v>889</v>
      </c>
      <c r="G101" s="39"/>
      <c r="H101" s="39"/>
      <c r="I101" s="197"/>
      <c r="J101" s="39"/>
      <c r="K101" s="39"/>
      <c r="L101" s="42"/>
      <c r="M101" s="198"/>
      <c r="N101" s="199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145</v>
      </c>
      <c r="AU101" s="20" t="s">
        <v>79</v>
      </c>
    </row>
    <row r="102" spans="1:65" s="2" customFormat="1" ht="19.5">
      <c r="A102" s="37"/>
      <c r="B102" s="38"/>
      <c r="C102" s="39"/>
      <c r="D102" s="202" t="s">
        <v>153</v>
      </c>
      <c r="E102" s="39"/>
      <c r="F102" s="212" t="s">
        <v>890</v>
      </c>
      <c r="G102" s="39"/>
      <c r="H102" s="39"/>
      <c r="I102" s="197"/>
      <c r="J102" s="39"/>
      <c r="K102" s="39"/>
      <c r="L102" s="42"/>
      <c r="M102" s="198"/>
      <c r="N102" s="199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153</v>
      </c>
      <c r="AU102" s="20" t="s">
        <v>79</v>
      </c>
    </row>
    <row r="103" spans="1:65" s="12" customFormat="1" ht="22.9" customHeight="1">
      <c r="B103" s="166"/>
      <c r="C103" s="167"/>
      <c r="D103" s="168" t="s">
        <v>69</v>
      </c>
      <c r="E103" s="180" t="s">
        <v>891</v>
      </c>
      <c r="F103" s="180" t="s">
        <v>892</v>
      </c>
      <c r="G103" s="167"/>
      <c r="H103" s="167"/>
      <c r="I103" s="170"/>
      <c r="J103" s="181">
        <f>BK103</f>
        <v>0</v>
      </c>
      <c r="K103" s="167"/>
      <c r="L103" s="172"/>
      <c r="M103" s="173"/>
      <c r="N103" s="174"/>
      <c r="O103" s="174"/>
      <c r="P103" s="175">
        <f>SUM(P104:P106)</f>
        <v>0</v>
      </c>
      <c r="Q103" s="174"/>
      <c r="R103" s="175">
        <f>SUM(R104:R106)</f>
        <v>0</v>
      </c>
      <c r="S103" s="174"/>
      <c r="T103" s="176">
        <f>SUM(T104:T106)</f>
        <v>0</v>
      </c>
      <c r="AR103" s="177" t="s">
        <v>172</v>
      </c>
      <c r="AT103" s="178" t="s">
        <v>69</v>
      </c>
      <c r="AU103" s="178" t="s">
        <v>77</v>
      </c>
      <c r="AY103" s="177" t="s">
        <v>137</v>
      </c>
      <c r="BK103" s="179">
        <f>SUM(BK104:BK106)</f>
        <v>0</v>
      </c>
    </row>
    <row r="104" spans="1:65" s="2" customFormat="1" ht="16.5" customHeight="1">
      <c r="A104" s="37"/>
      <c r="B104" s="38"/>
      <c r="C104" s="182" t="s">
        <v>172</v>
      </c>
      <c r="D104" s="182" t="s">
        <v>139</v>
      </c>
      <c r="E104" s="183" t="s">
        <v>893</v>
      </c>
      <c r="F104" s="184" t="s">
        <v>892</v>
      </c>
      <c r="G104" s="185" t="s">
        <v>868</v>
      </c>
      <c r="H104" s="186">
        <v>1</v>
      </c>
      <c r="I104" s="187"/>
      <c r="J104" s="188">
        <f>ROUND(I104*H104,2)</f>
        <v>0</v>
      </c>
      <c r="K104" s="184" t="s">
        <v>142</v>
      </c>
      <c r="L104" s="42"/>
      <c r="M104" s="189" t="s">
        <v>19</v>
      </c>
      <c r="N104" s="190" t="s">
        <v>41</v>
      </c>
      <c r="O104" s="67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3" t="s">
        <v>869</v>
      </c>
      <c r="AT104" s="193" t="s">
        <v>139</v>
      </c>
      <c r="AU104" s="193" t="s">
        <v>79</v>
      </c>
      <c r="AY104" s="20" t="s">
        <v>137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0" t="s">
        <v>77</v>
      </c>
      <c r="BK104" s="194">
        <f>ROUND(I104*H104,2)</f>
        <v>0</v>
      </c>
      <c r="BL104" s="20" t="s">
        <v>869</v>
      </c>
      <c r="BM104" s="193" t="s">
        <v>894</v>
      </c>
    </row>
    <row r="105" spans="1:65" s="2" customFormat="1" ht="11.25">
      <c r="A105" s="37"/>
      <c r="B105" s="38"/>
      <c r="C105" s="39"/>
      <c r="D105" s="195" t="s">
        <v>145</v>
      </c>
      <c r="E105" s="39"/>
      <c r="F105" s="196" t="s">
        <v>895</v>
      </c>
      <c r="G105" s="39"/>
      <c r="H105" s="39"/>
      <c r="I105" s="197"/>
      <c r="J105" s="39"/>
      <c r="K105" s="39"/>
      <c r="L105" s="42"/>
      <c r="M105" s="198"/>
      <c r="N105" s="199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145</v>
      </c>
      <c r="AU105" s="20" t="s">
        <v>79</v>
      </c>
    </row>
    <row r="106" spans="1:65" s="2" customFormat="1" ht="39">
      <c r="A106" s="37"/>
      <c r="B106" s="38"/>
      <c r="C106" s="39"/>
      <c r="D106" s="202" t="s">
        <v>153</v>
      </c>
      <c r="E106" s="39"/>
      <c r="F106" s="212" t="s">
        <v>896</v>
      </c>
      <c r="G106" s="39"/>
      <c r="H106" s="39"/>
      <c r="I106" s="197"/>
      <c r="J106" s="39"/>
      <c r="K106" s="39"/>
      <c r="L106" s="42"/>
      <c r="M106" s="255"/>
      <c r="N106" s="256"/>
      <c r="O106" s="257"/>
      <c r="P106" s="257"/>
      <c r="Q106" s="257"/>
      <c r="R106" s="257"/>
      <c r="S106" s="257"/>
      <c r="T106" s="25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153</v>
      </c>
      <c r="AU106" s="20" t="s">
        <v>79</v>
      </c>
    </row>
    <row r="107" spans="1:65" s="2" customFormat="1" ht="6.95" customHeight="1">
      <c r="A107" s="37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2"/>
      <c r="M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</sheetData>
  <sheetProtection algorithmName="SHA-512" hashValue="TWYNZJj9UembhX1NL4R/9kXN1pHLPQjOA7oeWObOaCcFODo/njXAe37tcjIUeRXGC5HY4zUDXfXaGMGp+wb1xA==" saltValue="ifoEiEerqjv+50fDEUYQGfwYIncawYBcySV2Vvoc+M9iqeYvXMykhOktXfXgrThVog4rDyEritYdBSXGZb3LvA==" spinCount="100000" sheet="1" objects="1" scenarios="1" formatColumns="0" formatRows="0" autoFilter="0"/>
  <autoFilter ref="C84:K106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3" r:id="rId2" xr:uid="{00000000-0004-0000-0300-000001000000}"/>
    <hyperlink ref="F97" r:id="rId3" xr:uid="{00000000-0004-0000-0300-000002000000}"/>
    <hyperlink ref="F101" r:id="rId4" xr:uid="{00000000-0004-0000-0300-000003000000}"/>
    <hyperlink ref="F105" r:id="rId5" xr:uid="{00000000-0004-0000-03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7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2"/>
      <c r="C3" s="113"/>
      <c r="D3" s="113"/>
      <c r="E3" s="113"/>
      <c r="F3" s="113"/>
      <c r="G3" s="113"/>
      <c r="H3" s="23"/>
    </row>
    <row r="4" spans="1:8" s="1" customFormat="1" ht="24.95" customHeight="1">
      <c r="B4" s="23"/>
      <c r="C4" s="114" t="s">
        <v>897</v>
      </c>
      <c r="H4" s="23"/>
    </row>
    <row r="5" spans="1:8" s="1" customFormat="1" ht="12" customHeight="1">
      <c r="B5" s="23"/>
      <c r="C5" s="259" t="s">
        <v>13</v>
      </c>
      <c r="D5" s="410" t="s">
        <v>14</v>
      </c>
      <c r="E5" s="403"/>
      <c r="F5" s="403"/>
      <c r="H5" s="23"/>
    </row>
    <row r="6" spans="1:8" s="1" customFormat="1" ht="36.950000000000003" customHeight="1">
      <c r="B6" s="23"/>
      <c r="C6" s="260" t="s">
        <v>16</v>
      </c>
      <c r="D6" s="414" t="s">
        <v>17</v>
      </c>
      <c r="E6" s="403"/>
      <c r="F6" s="403"/>
      <c r="H6" s="23"/>
    </row>
    <row r="7" spans="1:8" s="1" customFormat="1" ht="16.5" customHeight="1">
      <c r="B7" s="23"/>
      <c r="C7" s="116" t="s">
        <v>23</v>
      </c>
      <c r="D7" s="118" t="str">
        <f>'Rekapitulace stavby'!AN8</f>
        <v>3. 7. 2024</v>
      </c>
      <c r="H7" s="23"/>
    </row>
    <row r="8" spans="1:8" s="2" customFormat="1" ht="10.9" customHeight="1">
      <c r="A8" s="37"/>
      <c r="B8" s="42"/>
      <c r="C8" s="37"/>
      <c r="D8" s="37"/>
      <c r="E8" s="37"/>
      <c r="F8" s="37"/>
      <c r="G8" s="37"/>
      <c r="H8" s="42"/>
    </row>
    <row r="9" spans="1:8" s="11" customFormat="1" ht="29.25" customHeight="1">
      <c r="A9" s="155"/>
      <c r="B9" s="261"/>
      <c r="C9" s="262" t="s">
        <v>51</v>
      </c>
      <c r="D9" s="263" t="s">
        <v>52</v>
      </c>
      <c r="E9" s="263" t="s">
        <v>124</v>
      </c>
      <c r="F9" s="264" t="s">
        <v>898</v>
      </c>
      <c r="G9" s="155"/>
      <c r="H9" s="261"/>
    </row>
    <row r="10" spans="1:8" s="2" customFormat="1" ht="26.45" customHeight="1">
      <c r="A10" s="37"/>
      <c r="B10" s="42"/>
      <c r="C10" s="265" t="s">
        <v>74</v>
      </c>
      <c r="D10" s="265" t="s">
        <v>75</v>
      </c>
      <c r="E10" s="37"/>
      <c r="F10" s="37"/>
      <c r="G10" s="37"/>
      <c r="H10" s="42"/>
    </row>
    <row r="11" spans="1:8" s="2" customFormat="1" ht="16.899999999999999" customHeight="1">
      <c r="A11" s="37"/>
      <c r="B11" s="42"/>
      <c r="C11" s="266" t="s">
        <v>89</v>
      </c>
      <c r="D11" s="267" t="s">
        <v>90</v>
      </c>
      <c r="E11" s="268" t="s">
        <v>91</v>
      </c>
      <c r="F11" s="269">
        <v>265.39999999999998</v>
      </c>
      <c r="G11" s="37"/>
      <c r="H11" s="42"/>
    </row>
    <row r="12" spans="1:8" s="2" customFormat="1" ht="16.899999999999999" customHeight="1">
      <c r="A12" s="37"/>
      <c r="B12" s="42"/>
      <c r="C12" s="270" t="s">
        <v>19</v>
      </c>
      <c r="D12" s="270" t="s">
        <v>387</v>
      </c>
      <c r="E12" s="20" t="s">
        <v>19</v>
      </c>
      <c r="F12" s="271">
        <v>265.39999999999998</v>
      </c>
      <c r="G12" s="37"/>
      <c r="H12" s="42"/>
    </row>
    <row r="13" spans="1:8" s="2" customFormat="1" ht="16.899999999999999" customHeight="1">
      <c r="A13" s="37"/>
      <c r="B13" s="42"/>
      <c r="C13" s="270" t="s">
        <v>89</v>
      </c>
      <c r="D13" s="270" t="s">
        <v>372</v>
      </c>
      <c r="E13" s="20" t="s">
        <v>19</v>
      </c>
      <c r="F13" s="271">
        <v>265.39999999999998</v>
      </c>
      <c r="G13" s="37"/>
      <c r="H13" s="42"/>
    </row>
    <row r="14" spans="1:8" s="2" customFormat="1" ht="16.899999999999999" customHeight="1">
      <c r="A14" s="37"/>
      <c r="B14" s="42"/>
      <c r="C14" s="272" t="s">
        <v>899</v>
      </c>
      <c r="D14" s="37"/>
      <c r="E14" s="37"/>
      <c r="F14" s="37"/>
      <c r="G14" s="37"/>
      <c r="H14" s="42"/>
    </row>
    <row r="15" spans="1:8" s="2" customFormat="1" ht="16.899999999999999" customHeight="1">
      <c r="A15" s="37"/>
      <c r="B15" s="42"/>
      <c r="C15" s="270" t="s">
        <v>382</v>
      </c>
      <c r="D15" s="270" t="s">
        <v>900</v>
      </c>
      <c r="E15" s="20" t="s">
        <v>91</v>
      </c>
      <c r="F15" s="271">
        <v>377</v>
      </c>
      <c r="G15" s="37"/>
      <c r="H15" s="42"/>
    </row>
    <row r="16" spans="1:8" s="2" customFormat="1" ht="16.899999999999999" customHeight="1">
      <c r="A16" s="37"/>
      <c r="B16" s="42"/>
      <c r="C16" s="270" t="s">
        <v>390</v>
      </c>
      <c r="D16" s="270" t="s">
        <v>901</v>
      </c>
      <c r="E16" s="20" t="s">
        <v>91</v>
      </c>
      <c r="F16" s="271">
        <v>265.39999999999998</v>
      </c>
      <c r="G16" s="37"/>
      <c r="H16" s="42"/>
    </row>
    <row r="17" spans="1:8" s="2" customFormat="1" ht="16.899999999999999" customHeight="1">
      <c r="A17" s="37"/>
      <c r="B17" s="42"/>
      <c r="C17" s="270" t="s">
        <v>396</v>
      </c>
      <c r="D17" s="270" t="s">
        <v>902</v>
      </c>
      <c r="E17" s="20" t="s">
        <v>91</v>
      </c>
      <c r="F17" s="271">
        <v>265.39999999999998</v>
      </c>
      <c r="G17" s="37"/>
      <c r="H17" s="42"/>
    </row>
    <row r="18" spans="1:8" s="2" customFormat="1" ht="16.899999999999999" customHeight="1">
      <c r="A18" s="37"/>
      <c r="B18" s="42"/>
      <c r="C18" s="270" t="s">
        <v>401</v>
      </c>
      <c r="D18" s="270" t="s">
        <v>903</v>
      </c>
      <c r="E18" s="20" t="s">
        <v>91</v>
      </c>
      <c r="F18" s="271">
        <v>265.39999999999998</v>
      </c>
      <c r="G18" s="37"/>
      <c r="H18" s="42"/>
    </row>
    <row r="19" spans="1:8" s="2" customFormat="1" ht="16.899999999999999" customHeight="1">
      <c r="A19" s="37"/>
      <c r="B19" s="42"/>
      <c r="C19" s="270" t="s">
        <v>406</v>
      </c>
      <c r="D19" s="270" t="s">
        <v>904</v>
      </c>
      <c r="E19" s="20" t="s">
        <v>91</v>
      </c>
      <c r="F19" s="271">
        <v>265.39999999999998</v>
      </c>
      <c r="G19" s="37"/>
      <c r="H19" s="42"/>
    </row>
    <row r="20" spans="1:8" s="2" customFormat="1" ht="16.899999999999999" customHeight="1">
      <c r="A20" s="37"/>
      <c r="B20" s="42"/>
      <c r="C20" s="270" t="s">
        <v>417</v>
      </c>
      <c r="D20" s="270" t="s">
        <v>905</v>
      </c>
      <c r="E20" s="20" t="s">
        <v>91</v>
      </c>
      <c r="F20" s="271">
        <v>265.39999999999998</v>
      </c>
      <c r="G20" s="37"/>
      <c r="H20" s="42"/>
    </row>
    <row r="21" spans="1:8" s="2" customFormat="1" ht="16.899999999999999" customHeight="1">
      <c r="A21" s="37"/>
      <c r="B21" s="42"/>
      <c r="C21" s="266" t="s">
        <v>93</v>
      </c>
      <c r="D21" s="267" t="s">
        <v>94</v>
      </c>
      <c r="E21" s="268" t="s">
        <v>91</v>
      </c>
      <c r="F21" s="269">
        <v>62.3</v>
      </c>
      <c r="G21" s="37"/>
      <c r="H21" s="42"/>
    </row>
    <row r="22" spans="1:8" s="2" customFormat="1" ht="16.899999999999999" customHeight="1">
      <c r="A22" s="37"/>
      <c r="B22" s="42"/>
      <c r="C22" s="270" t="s">
        <v>19</v>
      </c>
      <c r="D22" s="270" t="s">
        <v>379</v>
      </c>
      <c r="E22" s="20" t="s">
        <v>19</v>
      </c>
      <c r="F22" s="271">
        <v>0</v>
      </c>
      <c r="G22" s="37"/>
      <c r="H22" s="42"/>
    </row>
    <row r="23" spans="1:8" s="2" customFormat="1" ht="16.899999999999999" customHeight="1">
      <c r="A23" s="37"/>
      <c r="B23" s="42"/>
      <c r="C23" s="270" t="s">
        <v>19</v>
      </c>
      <c r="D23" s="270" t="s">
        <v>380</v>
      </c>
      <c r="E23" s="20" t="s">
        <v>19</v>
      </c>
      <c r="F23" s="271">
        <v>62.3</v>
      </c>
      <c r="G23" s="37"/>
      <c r="H23" s="42"/>
    </row>
    <row r="24" spans="1:8" s="2" customFormat="1" ht="16.899999999999999" customHeight="1">
      <c r="A24" s="37"/>
      <c r="B24" s="42"/>
      <c r="C24" s="270" t="s">
        <v>93</v>
      </c>
      <c r="D24" s="270" t="s">
        <v>372</v>
      </c>
      <c r="E24" s="20" t="s">
        <v>19</v>
      </c>
      <c r="F24" s="271">
        <v>62.3</v>
      </c>
      <c r="G24" s="37"/>
      <c r="H24" s="42"/>
    </row>
    <row r="25" spans="1:8" s="2" customFormat="1" ht="16.899999999999999" customHeight="1">
      <c r="A25" s="37"/>
      <c r="B25" s="42"/>
      <c r="C25" s="272" t="s">
        <v>899</v>
      </c>
      <c r="D25" s="37"/>
      <c r="E25" s="37"/>
      <c r="F25" s="37"/>
      <c r="G25" s="37"/>
      <c r="H25" s="42"/>
    </row>
    <row r="26" spans="1:8" s="2" customFormat="1" ht="16.899999999999999" customHeight="1">
      <c r="A26" s="37"/>
      <c r="B26" s="42"/>
      <c r="C26" s="270" t="s">
        <v>374</v>
      </c>
      <c r="D26" s="270" t="s">
        <v>906</v>
      </c>
      <c r="E26" s="20" t="s">
        <v>91</v>
      </c>
      <c r="F26" s="271">
        <v>62.3</v>
      </c>
      <c r="G26" s="37"/>
      <c r="H26" s="42"/>
    </row>
    <row r="27" spans="1:8" s="2" customFormat="1" ht="16.899999999999999" customHeight="1">
      <c r="A27" s="37"/>
      <c r="B27" s="42"/>
      <c r="C27" s="270" t="s">
        <v>351</v>
      </c>
      <c r="D27" s="270" t="s">
        <v>907</v>
      </c>
      <c r="E27" s="20" t="s">
        <v>91</v>
      </c>
      <c r="F27" s="271">
        <v>62.3</v>
      </c>
      <c r="G27" s="37"/>
      <c r="H27" s="42"/>
    </row>
    <row r="28" spans="1:8" s="2" customFormat="1" ht="16.899999999999999" customHeight="1">
      <c r="A28" s="37"/>
      <c r="B28" s="42"/>
      <c r="C28" s="270" t="s">
        <v>452</v>
      </c>
      <c r="D28" s="270" t="s">
        <v>908</v>
      </c>
      <c r="E28" s="20" t="s">
        <v>91</v>
      </c>
      <c r="F28" s="271">
        <v>66.3</v>
      </c>
      <c r="G28" s="37"/>
      <c r="H28" s="42"/>
    </row>
    <row r="29" spans="1:8" s="2" customFormat="1" ht="16.899999999999999" customHeight="1">
      <c r="A29" s="37"/>
      <c r="B29" s="42"/>
      <c r="C29" s="270" t="s">
        <v>464</v>
      </c>
      <c r="D29" s="270" t="s">
        <v>465</v>
      </c>
      <c r="E29" s="20" t="s">
        <v>91</v>
      </c>
      <c r="F29" s="271">
        <v>62.109000000000002</v>
      </c>
      <c r="G29" s="37"/>
      <c r="H29" s="42"/>
    </row>
    <row r="30" spans="1:8" s="2" customFormat="1" ht="16.899999999999999" customHeight="1">
      <c r="A30" s="37"/>
      <c r="B30" s="42"/>
      <c r="C30" s="266" t="s">
        <v>97</v>
      </c>
      <c r="D30" s="267" t="s">
        <v>98</v>
      </c>
      <c r="E30" s="268" t="s">
        <v>91</v>
      </c>
      <c r="F30" s="269">
        <v>111.6</v>
      </c>
      <c r="G30" s="37"/>
      <c r="H30" s="42"/>
    </row>
    <row r="31" spans="1:8" s="2" customFormat="1" ht="16.899999999999999" customHeight="1">
      <c r="A31" s="37"/>
      <c r="B31" s="42"/>
      <c r="C31" s="270" t="s">
        <v>19</v>
      </c>
      <c r="D31" s="270" t="s">
        <v>379</v>
      </c>
      <c r="E31" s="20" t="s">
        <v>19</v>
      </c>
      <c r="F31" s="271">
        <v>0</v>
      </c>
      <c r="G31" s="37"/>
      <c r="H31" s="42"/>
    </row>
    <row r="32" spans="1:8" s="2" customFormat="1" ht="16.899999999999999" customHeight="1">
      <c r="A32" s="37"/>
      <c r="B32" s="42"/>
      <c r="C32" s="270" t="s">
        <v>19</v>
      </c>
      <c r="D32" s="270" t="s">
        <v>388</v>
      </c>
      <c r="E32" s="20" t="s">
        <v>19</v>
      </c>
      <c r="F32" s="271">
        <v>111.6</v>
      </c>
      <c r="G32" s="37"/>
      <c r="H32" s="42"/>
    </row>
    <row r="33" spans="1:8" s="2" customFormat="1" ht="16.899999999999999" customHeight="1">
      <c r="A33" s="37"/>
      <c r="B33" s="42"/>
      <c r="C33" s="270" t="s">
        <v>97</v>
      </c>
      <c r="D33" s="270" t="s">
        <v>372</v>
      </c>
      <c r="E33" s="20" t="s">
        <v>19</v>
      </c>
      <c r="F33" s="271">
        <v>111.6</v>
      </c>
      <c r="G33" s="37"/>
      <c r="H33" s="42"/>
    </row>
    <row r="34" spans="1:8" s="2" customFormat="1" ht="16.899999999999999" customHeight="1">
      <c r="A34" s="37"/>
      <c r="B34" s="42"/>
      <c r="C34" s="272" t="s">
        <v>899</v>
      </c>
      <c r="D34" s="37"/>
      <c r="E34" s="37"/>
      <c r="F34" s="37"/>
      <c r="G34" s="37"/>
      <c r="H34" s="42"/>
    </row>
    <row r="35" spans="1:8" s="2" customFormat="1" ht="16.899999999999999" customHeight="1">
      <c r="A35" s="37"/>
      <c r="B35" s="42"/>
      <c r="C35" s="270" t="s">
        <v>382</v>
      </c>
      <c r="D35" s="270" t="s">
        <v>900</v>
      </c>
      <c r="E35" s="20" t="s">
        <v>91</v>
      </c>
      <c r="F35" s="271">
        <v>377</v>
      </c>
      <c r="G35" s="37"/>
      <c r="H35" s="42"/>
    </row>
    <row r="36" spans="1:8" s="2" customFormat="1" ht="16.899999999999999" customHeight="1">
      <c r="A36" s="37"/>
      <c r="B36" s="42"/>
      <c r="C36" s="270" t="s">
        <v>358</v>
      </c>
      <c r="D36" s="270" t="s">
        <v>909</v>
      </c>
      <c r="E36" s="20" t="s">
        <v>91</v>
      </c>
      <c r="F36" s="271">
        <v>111.6</v>
      </c>
      <c r="G36" s="37"/>
      <c r="H36" s="42"/>
    </row>
    <row r="37" spans="1:8" s="2" customFormat="1" ht="16.899999999999999" customHeight="1">
      <c r="A37" s="37"/>
      <c r="B37" s="42"/>
      <c r="C37" s="270" t="s">
        <v>471</v>
      </c>
      <c r="D37" s="270" t="s">
        <v>910</v>
      </c>
      <c r="E37" s="20" t="s">
        <v>91</v>
      </c>
      <c r="F37" s="271">
        <v>107.6</v>
      </c>
      <c r="G37" s="37"/>
      <c r="H37" s="42"/>
    </row>
    <row r="38" spans="1:8" s="2" customFormat="1" ht="16.899999999999999" customHeight="1">
      <c r="A38" s="37"/>
      <c r="B38" s="42"/>
      <c r="C38" s="270" t="s">
        <v>482</v>
      </c>
      <c r="D38" s="270" t="s">
        <v>483</v>
      </c>
      <c r="E38" s="20" t="s">
        <v>269</v>
      </c>
      <c r="F38" s="271">
        <v>5.9450000000000003</v>
      </c>
      <c r="G38" s="37"/>
      <c r="H38" s="42"/>
    </row>
    <row r="39" spans="1:8" s="2" customFormat="1" ht="16.899999999999999" customHeight="1">
      <c r="A39" s="37"/>
      <c r="B39" s="42"/>
      <c r="C39" s="266" t="s">
        <v>100</v>
      </c>
      <c r="D39" s="267" t="s">
        <v>101</v>
      </c>
      <c r="E39" s="268" t="s">
        <v>91</v>
      </c>
      <c r="F39" s="269">
        <v>106.1</v>
      </c>
      <c r="G39" s="37"/>
      <c r="H39" s="42"/>
    </row>
    <row r="40" spans="1:8" s="2" customFormat="1" ht="16.899999999999999" customHeight="1">
      <c r="A40" s="37"/>
      <c r="B40" s="42"/>
      <c r="C40" s="270" t="s">
        <v>19</v>
      </c>
      <c r="D40" s="270" t="s">
        <v>369</v>
      </c>
      <c r="E40" s="20" t="s">
        <v>19</v>
      </c>
      <c r="F40" s="271">
        <v>0</v>
      </c>
      <c r="G40" s="37"/>
      <c r="H40" s="42"/>
    </row>
    <row r="41" spans="1:8" s="2" customFormat="1" ht="16.899999999999999" customHeight="1">
      <c r="A41" s="37"/>
      <c r="B41" s="42"/>
      <c r="C41" s="270" t="s">
        <v>19</v>
      </c>
      <c r="D41" s="270" t="s">
        <v>370</v>
      </c>
      <c r="E41" s="20" t="s">
        <v>19</v>
      </c>
      <c r="F41" s="271">
        <v>48.4</v>
      </c>
      <c r="G41" s="37"/>
      <c r="H41" s="42"/>
    </row>
    <row r="42" spans="1:8" s="2" customFormat="1" ht="16.899999999999999" customHeight="1">
      <c r="A42" s="37"/>
      <c r="B42" s="42"/>
      <c r="C42" s="270" t="s">
        <v>19</v>
      </c>
      <c r="D42" s="270" t="s">
        <v>371</v>
      </c>
      <c r="E42" s="20" t="s">
        <v>19</v>
      </c>
      <c r="F42" s="271">
        <v>57.7</v>
      </c>
      <c r="G42" s="37"/>
      <c r="H42" s="42"/>
    </row>
    <row r="43" spans="1:8" s="2" customFormat="1" ht="16.899999999999999" customHeight="1">
      <c r="A43" s="37"/>
      <c r="B43" s="42"/>
      <c r="C43" s="270" t="s">
        <v>100</v>
      </c>
      <c r="D43" s="270" t="s">
        <v>372</v>
      </c>
      <c r="E43" s="20" t="s">
        <v>19</v>
      </c>
      <c r="F43" s="271">
        <v>106.1</v>
      </c>
      <c r="G43" s="37"/>
      <c r="H43" s="42"/>
    </row>
    <row r="44" spans="1:8" s="2" customFormat="1" ht="16.899999999999999" customHeight="1">
      <c r="A44" s="37"/>
      <c r="B44" s="42"/>
      <c r="C44" s="272" t="s">
        <v>899</v>
      </c>
      <c r="D44" s="37"/>
      <c r="E44" s="37"/>
      <c r="F44" s="37"/>
      <c r="G44" s="37"/>
      <c r="H44" s="42"/>
    </row>
    <row r="45" spans="1:8" s="2" customFormat="1" ht="16.899999999999999" customHeight="1">
      <c r="A45" s="37"/>
      <c r="B45" s="42"/>
      <c r="C45" s="270" t="s">
        <v>364</v>
      </c>
      <c r="D45" s="270" t="s">
        <v>911</v>
      </c>
      <c r="E45" s="20" t="s">
        <v>91</v>
      </c>
      <c r="F45" s="271">
        <v>106.1</v>
      </c>
      <c r="G45" s="37"/>
      <c r="H45" s="42"/>
    </row>
    <row r="46" spans="1:8" s="2" customFormat="1" ht="16.899999999999999" customHeight="1">
      <c r="A46" s="37"/>
      <c r="B46" s="42"/>
      <c r="C46" s="270" t="s">
        <v>433</v>
      </c>
      <c r="D46" s="270" t="s">
        <v>434</v>
      </c>
      <c r="E46" s="20" t="s">
        <v>91</v>
      </c>
      <c r="F46" s="271">
        <v>96.099000000000004</v>
      </c>
      <c r="G46" s="37"/>
      <c r="H46" s="42"/>
    </row>
    <row r="47" spans="1:8" s="2" customFormat="1" ht="16.899999999999999" customHeight="1">
      <c r="A47" s="37"/>
      <c r="B47" s="42"/>
      <c r="C47" s="266" t="s">
        <v>103</v>
      </c>
      <c r="D47" s="267" t="s">
        <v>104</v>
      </c>
      <c r="E47" s="268" t="s">
        <v>91</v>
      </c>
      <c r="F47" s="269">
        <v>15.55</v>
      </c>
      <c r="G47" s="37"/>
      <c r="H47" s="42"/>
    </row>
    <row r="48" spans="1:8" s="2" customFormat="1" ht="16.899999999999999" customHeight="1">
      <c r="A48" s="37"/>
      <c r="B48" s="42"/>
      <c r="C48" s="270" t="s">
        <v>19</v>
      </c>
      <c r="D48" s="270" t="s">
        <v>426</v>
      </c>
      <c r="E48" s="20" t="s">
        <v>19</v>
      </c>
      <c r="F48" s="271">
        <v>15.55</v>
      </c>
      <c r="G48" s="37"/>
      <c r="H48" s="42"/>
    </row>
    <row r="49" spans="1:8" s="2" customFormat="1" ht="16.899999999999999" customHeight="1">
      <c r="A49" s="37"/>
      <c r="B49" s="42"/>
      <c r="C49" s="270" t="s">
        <v>103</v>
      </c>
      <c r="D49" s="270" t="s">
        <v>159</v>
      </c>
      <c r="E49" s="20" t="s">
        <v>19</v>
      </c>
      <c r="F49" s="271">
        <v>15.55</v>
      </c>
      <c r="G49" s="37"/>
      <c r="H49" s="42"/>
    </row>
    <row r="50" spans="1:8" s="2" customFormat="1" ht="16.899999999999999" customHeight="1">
      <c r="A50" s="37"/>
      <c r="B50" s="42"/>
      <c r="C50" s="272" t="s">
        <v>899</v>
      </c>
      <c r="D50" s="37"/>
      <c r="E50" s="37"/>
      <c r="F50" s="37"/>
      <c r="G50" s="37"/>
      <c r="H50" s="42"/>
    </row>
    <row r="51" spans="1:8" s="2" customFormat="1" ht="16.899999999999999" customHeight="1">
      <c r="A51" s="37"/>
      <c r="B51" s="42"/>
      <c r="C51" s="270" t="s">
        <v>422</v>
      </c>
      <c r="D51" s="270" t="s">
        <v>912</v>
      </c>
      <c r="E51" s="20" t="s">
        <v>91</v>
      </c>
      <c r="F51" s="271">
        <v>15.55</v>
      </c>
      <c r="G51" s="37"/>
      <c r="H51" s="42"/>
    </row>
    <row r="52" spans="1:8" s="2" customFormat="1" ht="16.899999999999999" customHeight="1">
      <c r="A52" s="37"/>
      <c r="B52" s="42"/>
      <c r="C52" s="270" t="s">
        <v>411</v>
      </c>
      <c r="D52" s="270" t="s">
        <v>913</v>
      </c>
      <c r="E52" s="20" t="s">
        <v>91</v>
      </c>
      <c r="F52" s="271">
        <v>31.1</v>
      </c>
      <c r="G52" s="37"/>
      <c r="H52" s="42"/>
    </row>
    <row r="53" spans="1:8" s="2" customFormat="1" ht="16.899999999999999" customHeight="1">
      <c r="A53" s="37"/>
      <c r="B53" s="42"/>
      <c r="C53" s="270" t="s">
        <v>652</v>
      </c>
      <c r="D53" s="270" t="s">
        <v>653</v>
      </c>
      <c r="E53" s="20" t="s">
        <v>202</v>
      </c>
      <c r="F53" s="271">
        <v>10.256</v>
      </c>
      <c r="G53" s="37"/>
      <c r="H53" s="42"/>
    </row>
    <row r="54" spans="1:8" s="2" customFormat="1" ht="16.899999999999999" customHeight="1">
      <c r="A54" s="37"/>
      <c r="B54" s="42"/>
      <c r="C54" s="270" t="s">
        <v>676</v>
      </c>
      <c r="D54" s="270" t="s">
        <v>914</v>
      </c>
      <c r="E54" s="20" t="s">
        <v>91</v>
      </c>
      <c r="F54" s="271">
        <v>15.55</v>
      </c>
      <c r="G54" s="37"/>
      <c r="H54" s="42"/>
    </row>
    <row r="55" spans="1:8" s="2" customFormat="1" ht="26.45" customHeight="1">
      <c r="A55" s="37"/>
      <c r="B55" s="42"/>
      <c r="C55" s="265" t="s">
        <v>915</v>
      </c>
      <c r="D55" s="265" t="s">
        <v>84</v>
      </c>
      <c r="E55" s="37"/>
      <c r="F55" s="37"/>
      <c r="G55" s="37"/>
      <c r="H55" s="42"/>
    </row>
    <row r="56" spans="1:8" s="2" customFormat="1" ht="16.899999999999999" customHeight="1">
      <c r="A56" s="37"/>
      <c r="B56" s="42"/>
      <c r="C56" s="266" t="s">
        <v>806</v>
      </c>
      <c r="D56" s="267" t="s">
        <v>807</v>
      </c>
      <c r="E56" s="268" t="s">
        <v>202</v>
      </c>
      <c r="F56" s="269">
        <v>197.685</v>
      </c>
      <c r="G56" s="37"/>
      <c r="H56" s="42"/>
    </row>
    <row r="57" spans="1:8" s="2" customFormat="1" ht="16.899999999999999" customHeight="1">
      <c r="A57" s="37"/>
      <c r="B57" s="42"/>
      <c r="C57" s="270" t="s">
        <v>806</v>
      </c>
      <c r="D57" s="270" t="s">
        <v>824</v>
      </c>
      <c r="E57" s="20" t="s">
        <v>19</v>
      </c>
      <c r="F57" s="271">
        <v>197.685</v>
      </c>
      <c r="G57" s="37"/>
      <c r="H57" s="42"/>
    </row>
    <row r="58" spans="1:8" s="2" customFormat="1" ht="16.899999999999999" customHeight="1">
      <c r="A58" s="37"/>
      <c r="B58" s="42"/>
      <c r="C58" s="272" t="s">
        <v>899</v>
      </c>
      <c r="D58" s="37"/>
      <c r="E58" s="37"/>
      <c r="F58" s="37"/>
      <c r="G58" s="37"/>
      <c r="H58" s="42"/>
    </row>
    <row r="59" spans="1:8" s="2" customFormat="1" ht="16.899999999999999" customHeight="1">
      <c r="A59" s="37"/>
      <c r="B59" s="42"/>
      <c r="C59" s="270" t="s">
        <v>819</v>
      </c>
      <c r="D59" s="270" t="s">
        <v>916</v>
      </c>
      <c r="E59" s="20" t="s">
        <v>202</v>
      </c>
      <c r="F59" s="271">
        <v>197.685</v>
      </c>
      <c r="G59" s="37"/>
      <c r="H59" s="42"/>
    </row>
    <row r="60" spans="1:8" s="2" customFormat="1" ht="16.899999999999999" customHeight="1">
      <c r="A60" s="37"/>
      <c r="B60" s="42"/>
      <c r="C60" s="270" t="s">
        <v>252</v>
      </c>
      <c r="D60" s="270" t="s">
        <v>917</v>
      </c>
      <c r="E60" s="20" t="s">
        <v>202</v>
      </c>
      <c r="F60" s="271">
        <v>98.843000000000004</v>
      </c>
      <c r="G60" s="37"/>
      <c r="H60" s="42"/>
    </row>
    <row r="61" spans="1:8" s="2" customFormat="1" ht="16.899999999999999" customHeight="1">
      <c r="A61" s="37"/>
      <c r="B61" s="42"/>
      <c r="C61" s="270" t="s">
        <v>261</v>
      </c>
      <c r="D61" s="270" t="s">
        <v>918</v>
      </c>
      <c r="E61" s="20" t="s">
        <v>202</v>
      </c>
      <c r="F61" s="271">
        <v>98.843000000000004</v>
      </c>
      <c r="G61" s="37"/>
      <c r="H61" s="42"/>
    </row>
    <row r="62" spans="1:8" s="2" customFormat="1" ht="16.899999999999999" customHeight="1">
      <c r="A62" s="37"/>
      <c r="B62" s="42"/>
      <c r="C62" s="270" t="s">
        <v>267</v>
      </c>
      <c r="D62" s="270" t="s">
        <v>919</v>
      </c>
      <c r="E62" s="20" t="s">
        <v>269</v>
      </c>
      <c r="F62" s="271">
        <v>355.83300000000003</v>
      </c>
      <c r="G62" s="37"/>
      <c r="H62" s="42"/>
    </row>
    <row r="63" spans="1:8" s="2" customFormat="1" ht="16.899999999999999" customHeight="1">
      <c r="A63" s="37"/>
      <c r="B63" s="42"/>
      <c r="C63" s="266" t="s">
        <v>809</v>
      </c>
      <c r="D63" s="267" t="s">
        <v>810</v>
      </c>
      <c r="E63" s="268" t="s">
        <v>91</v>
      </c>
      <c r="F63" s="269">
        <v>439.3</v>
      </c>
      <c r="G63" s="37"/>
      <c r="H63" s="42"/>
    </row>
    <row r="64" spans="1:8" s="2" customFormat="1" ht="16.899999999999999" customHeight="1">
      <c r="A64" s="37"/>
      <c r="B64" s="42"/>
      <c r="C64" s="270" t="s">
        <v>19</v>
      </c>
      <c r="D64" s="270" t="s">
        <v>387</v>
      </c>
      <c r="E64" s="20" t="s">
        <v>19</v>
      </c>
      <c r="F64" s="271">
        <v>265.39999999999998</v>
      </c>
      <c r="G64" s="37"/>
      <c r="H64" s="42"/>
    </row>
    <row r="65" spans="1:8" s="2" customFormat="1" ht="16.899999999999999" customHeight="1">
      <c r="A65" s="37"/>
      <c r="B65" s="42"/>
      <c r="C65" s="270" t="s">
        <v>19</v>
      </c>
      <c r="D65" s="270" t="s">
        <v>823</v>
      </c>
      <c r="E65" s="20" t="s">
        <v>19</v>
      </c>
      <c r="F65" s="271">
        <v>173.9</v>
      </c>
      <c r="G65" s="37"/>
      <c r="H65" s="42"/>
    </row>
    <row r="66" spans="1:8" s="2" customFormat="1" ht="16.899999999999999" customHeight="1">
      <c r="A66" s="37"/>
      <c r="B66" s="42"/>
      <c r="C66" s="270" t="s">
        <v>809</v>
      </c>
      <c r="D66" s="270" t="s">
        <v>159</v>
      </c>
      <c r="E66" s="20" t="s">
        <v>19</v>
      </c>
      <c r="F66" s="271">
        <v>439.3</v>
      </c>
      <c r="G66" s="37"/>
      <c r="H66" s="42"/>
    </row>
    <row r="67" spans="1:8" s="2" customFormat="1" ht="16.899999999999999" customHeight="1">
      <c r="A67" s="37"/>
      <c r="B67" s="42"/>
      <c r="C67" s="272" t="s">
        <v>899</v>
      </c>
      <c r="D67" s="37"/>
      <c r="E67" s="37"/>
      <c r="F67" s="37"/>
      <c r="G67" s="37"/>
      <c r="H67" s="42"/>
    </row>
    <row r="68" spans="1:8" s="2" customFormat="1" ht="16.899999999999999" customHeight="1">
      <c r="A68" s="37"/>
      <c r="B68" s="42"/>
      <c r="C68" s="270" t="s">
        <v>819</v>
      </c>
      <c r="D68" s="270" t="s">
        <v>916</v>
      </c>
      <c r="E68" s="20" t="s">
        <v>202</v>
      </c>
      <c r="F68" s="271">
        <v>197.685</v>
      </c>
      <c r="G68" s="37"/>
      <c r="H68" s="42"/>
    </row>
    <row r="69" spans="1:8" s="2" customFormat="1" ht="16.899999999999999" customHeight="1">
      <c r="A69" s="37"/>
      <c r="B69" s="42"/>
      <c r="C69" s="270" t="s">
        <v>826</v>
      </c>
      <c r="D69" s="270" t="s">
        <v>920</v>
      </c>
      <c r="E69" s="20" t="s">
        <v>202</v>
      </c>
      <c r="F69" s="271">
        <v>98.843000000000004</v>
      </c>
      <c r="G69" s="37"/>
      <c r="H69" s="42"/>
    </row>
    <row r="70" spans="1:8" s="2" customFormat="1" ht="16.899999999999999" customHeight="1">
      <c r="A70" s="37"/>
      <c r="B70" s="42"/>
      <c r="C70" s="270" t="s">
        <v>835</v>
      </c>
      <c r="D70" s="270" t="s">
        <v>921</v>
      </c>
      <c r="E70" s="20" t="s">
        <v>91</v>
      </c>
      <c r="F70" s="271">
        <v>219.65</v>
      </c>
      <c r="G70" s="37"/>
      <c r="H70" s="42"/>
    </row>
    <row r="71" spans="1:8" s="2" customFormat="1" ht="16.899999999999999" customHeight="1">
      <c r="A71" s="37"/>
      <c r="B71" s="42"/>
      <c r="C71" s="270" t="s">
        <v>840</v>
      </c>
      <c r="D71" s="270" t="s">
        <v>922</v>
      </c>
      <c r="E71" s="20" t="s">
        <v>91</v>
      </c>
      <c r="F71" s="271">
        <v>219.65</v>
      </c>
      <c r="G71" s="37"/>
      <c r="H71" s="42"/>
    </row>
    <row r="72" spans="1:8" s="2" customFormat="1" ht="16.899999999999999" customHeight="1">
      <c r="A72" s="37"/>
      <c r="B72" s="42"/>
      <c r="C72" s="270" t="s">
        <v>844</v>
      </c>
      <c r="D72" s="270" t="s">
        <v>923</v>
      </c>
      <c r="E72" s="20" t="s">
        <v>91</v>
      </c>
      <c r="F72" s="271">
        <v>1317.9</v>
      </c>
      <c r="G72" s="37"/>
      <c r="H72" s="42"/>
    </row>
    <row r="73" spans="1:8" s="2" customFormat="1" ht="16.899999999999999" customHeight="1">
      <c r="A73" s="37"/>
      <c r="B73" s="42"/>
      <c r="C73" s="270" t="s">
        <v>849</v>
      </c>
      <c r="D73" s="270" t="s">
        <v>924</v>
      </c>
      <c r="E73" s="20" t="s">
        <v>91</v>
      </c>
      <c r="F73" s="271">
        <v>439.3</v>
      </c>
      <c r="G73" s="37"/>
      <c r="H73" s="42"/>
    </row>
    <row r="74" spans="1:8" s="2" customFormat="1" ht="16.899999999999999" customHeight="1">
      <c r="A74" s="37"/>
      <c r="B74" s="42"/>
      <c r="C74" s="270" t="s">
        <v>676</v>
      </c>
      <c r="D74" s="270" t="s">
        <v>914</v>
      </c>
      <c r="E74" s="20" t="s">
        <v>91</v>
      </c>
      <c r="F74" s="271">
        <v>439.3</v>
      </c>
      <c r="G74" s="37"/>
      <c r="H74" s="42"/>
    </row>
    <row r="75" spans="1:8" s="2" customFormat="1" ht="7.35" customHeight="1">
      <c r="A75" s="37"/>
      <c r="B75" s="136"/>
      <c r="C75" s="137"/>
      <c r="D75" s="137"/>
      <c r="E75" s="137"/>
      <c r="F75" s="137"/>
      <c r="G75" s="137"/>
      <c r="H75" s="42"/>
    </row>
    <row r="76" spans="1:8" s="2" customFormat="1" ht="11.25">
      <c r="A76" s="37"/>
      <c r="B76" s="37"/>
      <c r="C76" s="37"/>
      <c r="D76" s="37"/>
      <c r="E76" s="37"/>
      <c r="F76" s="37"/>
      <c r="G76" s="37"/>
      <c r="H76" s="37"/>
    </row>
  </sheetData>
  <sheetProtection algorithmName="SHA-512" hashValue="COB43l3C0YfLfJ0c1zUd5Esnx5MmRZj7StVGqb9Gf0omzQSPkZwxwJwQcQANpxYc70pOmf8wvgVjqzTGWB5URw==" saltValue="Lf/RLyAJPgoYmF78n++uMGB6VT5cgnM8lxrqu/q+yo5OCIGlUMGh6dytiY3nY+CMcGHalJMx+XRRsShOJNl4T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73" customWidth="1"/>
    <col min="2" max="2" width="1.6640625" style="273" customWidth="1"/>
    <col min="3" max="4" width="5" style="273" customWidth="1"/>
    <col min="5" max="5" width="11.6640625" style="273" customWidth="1"/>
    <col min="6" max="6" width="9.1640625" style="273" customWidth="1"/>
    <col min="7" max="7" width="5" style="273" customWidth="1"/>
    <col min="8" max="8" width="77.83203125" style="273" customWidth="1"/>
    <col min="9" max="10" width="20" style="273" customWidth="1"/>
    <col min="11" max="11" width="1.6640625" style="273" customWidth="1"/>
  </cols>
  <sheetData>
    <row r="1" spans="2:11" s="1" customFormat="1" ht="37.5" customHeight="1"/>
    <row r="2" spans="2:11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pans="2:11" s="17" customFormat="1" ht="45" customHeight="1">
      <c r="B3" s="277"/>
      <c r="C3" s="417" t="s">
        <v>925</v>
      </c>
      <c r="D3" s="417"/>
      <c r="E3" s="417"/>
      <c r="F3" s="417"/>
      <c r="G3" s="417"/>
      <c r="H3" s="417"/>
      <c r="I3" s="417"/>
      <c r="J3" s="417"/>
      <c r="K3" s="278"/>
    </row>
    <row r="4" spans="2:11" s="1" customFormat="1" ht="25.5" customHeight="1">
      <c r="B4" s="279"/>
      <c r="C4" s="416" t="s">
        <v>926</v>
      </c>
      <c r="D4" s="416"/>
      <c r="E4" s="416"/>
      <c r="F4" s="416"/>
      <c r="G4" s="416"/>
      <c r="H4" s="416"/>
      <c r="I4" s="416"/>
      <c r="J4" s="416"/>
      <c r="K4" s="280"/>
    </row>
    <row r="5" spans="2:11" s="1" customFormat="1" ht="5.25" customHeight="1">
      <c r="B5" s="279"/>
      <c r="C5" s="281"/>
      <c r="D5" s="281"/>
      <c r="E5" s="281"/>
      <c r="F5" s="281"/>
      <c r="G5" s="281"/>
      <c r="H5" s="281"/>
      <c r="I5" s="281"/>
      <c r="J5" s="281"/>
      <c r="K5" s="280"/>
    </row>
    <row r="6" spans="2:11" s="1" customFormat="1" ht="15" customHeight="1">
      <c r="B6" s="279"/>
      <c r="C6" s="415" t="s">
        <v>927</v>
      </c>
      <c r="D6" s="415"/>
      <c r="E6" s="415"/>
      <c r="F6" s="415"/>
      <c r="G6" s="415"/>
      <c r="H6" s="415"/>
      <c r="I6" s="415"/>
      <c r="J6" s="415"/>
      <c r="K6" s="280"/>
    </row>
    <row r="7" spans="2:11" s="1" customFormat="1" ht="15" customHeight="1">
      <c r="B7" s="283"/>
      <c r="C7" s="415" t="s">
        <v>928</v>
      </c>
      <c r="D7" s="415"/>
      <c r="E7" s="415"/>
      <c r="F7" s="415"/>
      <c r="G7" s="415"/>
      <c r="H7" s="415"/>
      <c r="I7" s="415"/>
      <c r="J7" s="415"/>
      <c r="K7" s="280"/>
    </row>
    <row r="8" spans="2:11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pans="2:11" s="1" customFormat="1" ht="15" customHeight="1">
      <c r="B9" s="283"/>
      <c r="C9" s="415" t="s">
        <v>929</v>
      </c>
      <c r="D9" s="415"/>
      <c r="E9" s="415"/>
      <c r="F9" s="415"/>
      <c r="G9" s="415"/>
      <c r="H9" s="415"/>
      <c r="I9" s="415"/>
      <c r="J9" s="415"/>
      <c r="K9" s="280"/>
    </row>
    <row r="10" spans="2:11" s="1" customFormat="1" ht="15" customHeight="1">
      <c r="B10" s="283"/>
      <c r="C10" s="282"/>
      <c r="D10" s="415" t="s">
        <v>930</v>
      </c>
      <c r="E10" s="415"/>
      <c r="F10" s="415"/>
      <c r="G10" s="415"/>
      <c r="H10" s="415"/>
      <c r="I10" s="415"/>
      <c r="J10" s="415"/>
      <c r="K10" s="280"/>
    </row>
    <row r="11" spans="2:11" s="1" customFormat="1" ht="15" customHeight="1">
      <c r="B11" s="283"/>
      <c r="C11" s="284"/>
      <c r="D11" s="415" t="s">
        <v>931</v>
      </c>
      <c r="E11" s="415"/>
      <c r="F11" s="415"/>
      <c r="G11" s="415"/>
      <c r="H11" s="415"/>
      <c r="I11" s="415"/>
      <c r="J11" s="415"/>
      <c r="K11" s="280"/>
    </row>
    <row r="12" spans="2:11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pans="2:11" s="1" customFormat="1" ht="15" customHeight="1">
      <c r="B13" s="283"/>
      <c r="C13" s="284"/>
      <c r="D13" s="285" t="s">
        <v>932</v>
      </c>
      <c r="E13" s="282"/>
      <c r="F13" s="282"/>
      <c r="G13" s="282"/>
      <c r="H13" s="282"/>
      <c r="I13" s="282"/>
      <c r="J13" s="282"/>
      <c r="K13" s="280"/>
    </row>
    <row r="14" spans="2:11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pans="2:11" s="1" customFormat="1" ht="15" customHeight="1">
      <c r="B15" s="283"/>
      <c r="C15" s="284"/>
      <c r="D15" s="415" t="s">
        <v>933</v>
      </c>
      <c r="E15" s="415"/>
      <c r="F15" s="415"/>
      <c r="G15" s="415"/>
      <c r="H15" s="415"/>
      <c r="I15" s="415"/>
      <c r="J15" s="415"/>
      <c r="K15" s="280"/>
    </row>
    <row r="16" spans="2:11" s="1" customFormat="1" ht="15" customHeight="1">
      <c r="B16" s="283"/>
      <c r="C16" s="284"/>
      <c r="D16" s="415" t="s">
        <v>934</v>
      </c>
      <c r="E16" s="415"/>
      <c r="F16" s="415"/>
      <c r="G16" s="415"/>
      <c r="H16" s="415"/>
      <c r="I16" s="415"/>
      <c r="J16" s="415"/>
      <c r="K16" s="280"/>
    </row>
    <row r="17" spans="2:11" s="1" customFormat="1" ht="15" customHeight="1">
      <c r="B17" s="283"/>
      <c r="C17" s="284"/>
      <c r="D17" s="415" t="s">
        <v>935</v>
      </c>
      <c r="E17" s="415"/>
      <c r="F17" s="415"/>
      <c r="G17" s="415"/>
      <c r="H17" s="415"/>
      <c r="I17" s="415"/>
      <c r="J17" s="415"/>
      <c r="K17" s="280"/>
    </row>
    <row r="18" spans="2:11" s="1" customFormat="1" ht="15" customHeight="1">
      <c r="B18" s="283"/>
      <c r="C18" s="284"/>
      <c r="D18" s="284"/>
      <c r="E18" s="286" t="s">
        <v>76</v>
      </c>
      <c r="F18" s="415" t="s">
        <v>936</v>
      </c>
      <c r="G18" s="415"/>
      <c r="H18" s="415"/>
      <c r="I18" s="415"/>
      <c r="J18" s="415"/>
      <c r="K18" s="280"/>
    </row>
    <row r="19" spans="2:11" s="1" customFormat="1" ht="15" customHeight="1">
      <c r="B19" s="283"/>
      <c r="C19" s="284"/>
      <c r="D19" s="284"/>
      <c r="E19" s="286" t="s">
        <v>937</v>
      </c>
      <c r="F19" s="415" t="s">
        <v>938</v>
      </c>
      <c r="G19" s="415"/>
      <c r="H19" s="415"/>
      <c r="I19" s="415"/>
      <c r="J19" s="415"/>
      <c r="K19" s="280"/>
    </row>
    <row r="20" spans="2:11" s="1" customFormat="1" ht="15" customHeight="1">
      <c r="B20" s="283"/>
      <c r="C20" s="284"/>
      <c r="D20" s="284"/>
      <c r="E20" s="286" t="s">
        <v>939</v>
      </c>
      <c r="F20" s="415" t="s">
        <v>940</v>
      </c>
      <c r="G20" s="415"/>
      <c r="H20" s="415"/>
      <c r="I20" s="415"/>
      <c r="J20" s="415"/>
      <c r="K20" s="280"/>
    </row>
    <row r="21" spans="2:11" s="1" customFormat="1" ht="15" customHeight="1">
      <c r="B21" s="283"/>
      <c r="C21" s="284"/>
      <c r="D21" s="284"/>
      <c r="E21" s="286" t="s">
        <v>87</v>
      </c>
      <c r="F21" s="415" t="s">
        <v>941</v>
      </c>
      <c r="G21" s="415"/>
      <c r="H21" s="415"/>
      <c r="I21" s="415"/>
      <c r="J21" s="415"/>
      <c r="K21" s="280"/>
    </row>
    <row r="22" spans="2:11" s="1" customFormat="1" ht="15" customHeight="1">
      <c r="B22" s="283"/>
      <c r="C22" s="284"/>
      <c r="D22" s="284"/>
      <c r="E22" s="286" t="s">
        <v>942</v>
      </c>
      <c r="F22" s="415" t="s">
        <v>943</v>
      </c>
      <c r="G22" s="415"/>
      <c r="H22" s="415"/>
      <c r="I22" s="415"/>
      <c r="J22" s="415"/>
      <c r="K22" s="280"/>
    </row>
    <row r="23" spans="2:11" s="1" customFormat="1" ht="15" customHeight="1">
      <c r="B23" s="283"/>
      <c r="C23" s="284"/>
      <c r="D23" s="284"/>
      <c r="E23" s="286" t="s">
        <v>81</v>
      </c>
      <c r="F23" s="415" t="s">
        <v>944</v>
      </c>
      <c r="G23" s="415"/>
      <c r="H23" s="415"/>
      <c r="I23" s="415"/>
      <c r="J23" s="415"/>
      <c r="K23" s="280"/>
    </row>
    <row r="24" spans="2:11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pans="2:11" s="1" customFormat="1" ht="15" customHeight="1">
      <c r="B25" s="283"/>
      <c r="C25" s="415" t="s">
        <v>945</v>
      </c>
      <c r="D25" s="415"/>
      <c r="E25" s="415"/>
      <c r="F25" s="415"/>
      <c r="G25" s="415"/>
      <c r="H25" s="415"/>
      <c r="I25" s="415"/>
      <c r="J25" s="415"/>
      <c r="K25" s="280"/>
    </row>
    <row r="26" spans="2:11" s="1" customFormat="1" ht="15" customHeight="1">
      <c r="B26" s="283"/>
      <c r="C26" s="415" t="s">
        <v>946</v>
      </c>
      <c r="D26" s="415"/>
      <c r="E26" s="415"/>
      <c r="F26" s="415"/>
      <c r="G26" s="415"/>
      <c r="H26" s="415"/>
      <c r="I26" s="415"/>
      <c r="J26" s="415"/>
      <c r="K26" s="280"/>
    </row>
    <row r="27" spans="2:11" s="1" customFormat="1" ht="15" customHeight="1">
      <c r="B27" s="283"/>
      <c r="C27" s="282"/>
      <c r="D27" s="415" t="s">
        <v>947</v>
      </c>
      <c r="E27" s="415"/>
      <c r="F27" s="415"/>
      <c r="G27" s="415"/>
      <c r="H27" s="415"/>
      <c r="I27" s="415"/>
      <c r="J27" s="415"/>
      <c r="K27" s="280"/>
    </row>
    <row r="28" spans="2:11" s="1" customFormat="1" ht="15" customHeight="1">
      <c r="B28" s="283"/>
      <c r="C28" s="284"/>
      <c r="D28" s="415" t="s">
        <v>948</v>
      </c>
      <c r="E28" s="415"/>
      <c r="F28" s="415"/>
      <c r="G28" s="415"/>
      <c r="H28" s="415"/>
      <c r="I28" s="415"/>
      <c r="J28" s="415"/>
      <c r="K28" s="280"/>
    </row>
    <row r="29" spans="2:11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pans="2:11" s="1" customFormat="1" ht="15" customHeight="1">
      <c r="B30" s="283"/>
      <c r="C30" s="284"/>
      <c r="D30" s="415" t="s">
        <v>949</v>
      </c>
      <c r="E30" s="415"/>
      <c r="F30" s="415"/>
      <c r="G30" s="415"/>
      <c r="H30" s="415"/>
      <c r="I30" s="415"/>
      <c r="J30" s="415"/>
      <c r="K30" s="280"/>
    </row>
    <row r="31" spans="2:11" s="1" customFormat="1" ht="15" customHeight="1">
      <c r="B31" s="283"/>
      <c r="C31" s="284"/>
      <c r="D31" s="415" t="s">
        <v>950</v>
      </c>
      <c r="E31" s="415"/>
      <c r="F31" s="415"/>
      <c r="G31" s="415"/>
      <c r="H31" s="415"/>
      <c r="I31" s="415"/>
      <c r="J31" s="415"/>
      <c r="K31" s="280"/>
    </row>
    <row r="32" spans="2:11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pans="2:11" s="1" customFormat="1" ht="15" customHeight="1">
      <c r="B33" s="283"/>
      <c r="C33" s="284"/>
      <c r="D33" s="415" t="s">
        <v>951</v>
      </c>
      <c r="E33" s="415"/>
      <c r="F33" s="415"/>
      <c r="G33" s="415"/>
      <c r="H33" s="415"/>
      <c r="I33" s="415"/>
      <c r="J33" s="415"/>
      <c r="K33" s="280"/>
    </row>
    <row r="34" spans="2:11" s="1" customFormat="1" ht="15" customHeight="1">
      <c r="B34" s="283"/>
      <c r="C34" s="284"/>
      <c r="D34" s="415" t="s">
        <v>952</v>
      </c>
      <c r="E34" s="415"/>
      <c r="F34" s="415"/>
      <c r="G34" s="415"/>
      <c r="H34" s="415"/>
      <c r="I34" s="415"/>
      <c r="J34" s="415"/>
      <c r="K34" s="280"/>
    </row>
    <row r="35" spans="2:11" s="1" customFormat="1" ht="15" customHeight="1">
      <c r="B35" s="283"/>
      <c r="C35" s="284"/>
      <c r="D35" s="415" t="s">
        <v>953</v>
      </c>
      <c r="E35" s="415"/>
      <c r="F35" s="415"/>
      <c r="G35" s="415"/>
      <c r="H35" s="415"/>
      <c r="I35" s="415"/>
      <c r="J35" s="415"/>
      <c r="K35" s="280"/>
    </row>
    <row r="36" spans="2:11" s="1" customFormat="1" ht="15" customHeight="1">
      <c r="B36" s="283"/>
      <c r="C36" s="284"/>
      <c r="D36" s="282"/>
      <c r="E36" s="285" t="s">
        <v>123</v>
      </c>
      <c r="F36" s="282"/>
      <c r="G36" s="415" t="s">
        <v>954</v>
      </c>
      <c r="H36" s="415"/>
      <c r="I36" s="415"/>
      <c r="J36" s="415"/>
      <c r="K36" s="280"/>
    </row>
    <row r="37" spans="2:11" s="1" customFormat="1" ht="30.75" customHeight="1">
      <c r="B37" s="283"/>
      <c r="C37" s="284"/>
      <c r="D37" s="282"/>
      <c r="E37" s="285" t="s">
        <v>955</v>
      </c>
      <c r="F37" s="282"/>
      <c r="G37" s="415" t="s">
        <v>956</v>
      </c>
      <c r="H37" s="415"/>
      <c r="I37" s="415"/>
      <c r="J37" s="415"/>
      <c r="K37" s="280"/>
    </row>
    <row r="38" spans="2:11" s="1" customFormat="1" ht="15" customHeight="1">
      <c r="B38" s="283"/>
      <c r="C38" s="284"/>
      <c r="D38" s="282"/>
      <c r="E38" s="285" t="s">
        <v>51</v>
      </c>
      <c r="F38" s="282"/>
      <c r="G38" s="415" t="s">
        <v>957</v>
      </c>
      <c r="H38" s="415"/>
      <c r="I38" s="415"/>
      <c r="J38" s="415"/>
      <c r="K38" s="280"/>
    </row>
    <row r="39" spans="2:11" s="1" customFormat="1" ht="15" customHeight="1">
      <c r="B39" s="283"/>
      <c r="C39" s="284"/>
      <c r="D39" s="282"/>
      <c r="E39" s="285" t="s">
        <v>52</v>
      </c>
      <c r="F39" s="282"/>
      <c r="G39" s="415" t="s">
        <v>958</v>
      </c>
      <c r="H39" s="415"/>
      <c r="I39" s="415"/>
      <c r="J39" s="415"/>
      <c r="K39" s="280"/>
    </row>
    <row r="40" spans="2:11" s="1" customFormat="1" ht="15" customHeight="1">
      <c r="B40" s="283"/>
      <c r="C40" s="284"/>
      <c r="D40" s="282"/>
      <c r="E40" s="285" t="s">
        <v>124</v>
      </c>
      <c r="F40" s="282"/>
      <c r="G40" s="415" t="s">
        <v>959</v>
      </c>
      <c r="H40" s="415"/>
      <c r="I40" s="415"/>
      <c r="J40" s="415"/>
      <c r="K40" s="280"/>
    </row>
    <row r="41" spans="2:11" s="1" customFormat="1" ht="15" customHeight="1">
      <c r="B41" s="283"/>
      <c r="C41" s="284"/>
      <c r="D41" s="282"/>
      <c r="E41" s="285" t="s">
        <v>125</v>
      </c>
      <c r="F41" s="282"/>
      <c r="G41" s="415" t="s">
        <v>960</v>
      </c>
      <c r="H41" s="415"/>
      <c r="I41" s="415"/>
      <c r="J41" s="415"/>
      <c r="K41" s="280"/>
    </row>
    <row r="42" spans="2:11" s="1" customFormat="1" ht="15" customHeight="1">
      <c r="B42" s="283"/>
      <c r="C42" s="284"/>
      <c r="D42" s="282"/>
      <c r="E42" s="285" t="s">
        <v>961</v>
      </c>
      <c r="F42" s="282"/>
      <c r="G42" s="415" t="s">
        <v>962</v>
      </c>
      <c r="H42" s="415"/>
      <c r="I42" s="415"/>
      <c r="J42" s="415"/>
      <c r="K42" s="280"/>
    </row>
    <row r="43" spans="2:11" s="1" customFormat="1" ht="15" customHeight="1">
      <c r="B43" s="283"/>
      <c r="C43" s="284"/>
      <c r="D43" s="282"/>
      <c r="E43" s="285"/>
      <c r="F43" s="282"/>
      <c r="G43" s="415" t="s">
        <v>963</v>
      </c>
      <c r="H43" s="415"/>
      <c r="I43" s="415"/>
      <c r="J43" s="415"/>
      <c r="K43" s="280"/>
    </row>
    <row r="44" spans="2:11" s="1" customFormat="1" ht="15" customHeight="1">
      <c r="B44" s="283"/>
      <c r="C44" s="284"/>
      <c r="D44" s="282"/>
      <c r="E44" s="285" t="s">
        <v>964</v>
      </c>
      <c r="F44" s="282"/>
      <c r="G44" s="415" t="s">
        <v>965</v>
      </c>
      <c r="H44" s="415"/>
      <c r="I44" s="415"/>
      <c r="J44" s="415"/>
      <c r="K44" s="280"/>
    </row>
    <row r="45" spans="2:11" s="1" customFormat="1" ht="15" customHeight="1">
      <c r="B45" s="283"/>
      <c r="C45" s="284"/>
      <c r="D45" s="282"/>
      <c r="E45" s="285" t="s">
        <v>127</v>
      </c>
      <c r="F45" s="282"/>
      <c r="G45" s="415" t="s">
        <v>966</v>
      </c>
      <c r="H45" s="415"/>
      <c r="I45" s="415"/>
      <c r="J45" s="415"/>
      <c r="K45" s="280"/>
    </row>
    <row r="46" spans="2:11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pans="2:11" s="1" customFormat="1" ht="15" customHeight="1">
      <c r="B47" s="283"/>
      <c r="C47" s="284"/>
      <c r="D47" s="415" t="s">
        <v>967</v>
      </c>
      <c r="E47" s="415"/>
      <c r="F47" s="415"/>
      <c r="G47" s="415"/>
      <c r="H47" s="415"/>
      <c r="I47" s="415"/>
      <c r="J47" s="415"/>
      <c r="K47" s="280"/>
    </row>
    <row r="48" spans="2:11" s="1" customFormat="1" ht="15" customHeight="1">
      <c r="B48" s="283"/>
      <c r="C48" s="284"/>
      <c r="D48" s="284"/>
      <c r="E48" s="415" t="s">
        <v>968</v>
      </c>
      <c r="F48" s="415"/>
      <c r="G48" s="415"/>
      <c r="H48" s="415"/>
      <c r="I48" s="415"/>
      <c r="J48" s="415"/>
      <c r="K48" s="280"/>
    </row>
    <row r="49" spans="2:11" s="1" customFormat="1" ht="15" customHeight="1">
      <c r="B49" s="283"/>
      <c r="C49" s="284"/>
      <c r="D49" s="284"/>
      <c r="E49" s="415" t="s">
        <v>969</v>
      </c>
      <c r="F49" s="415"/>
      <c r="G49" s="415"/>
      <c r="H49" s="415"/>
      <c r="I49" s="415"/>
      <c r="J49" s="415"/>
      <c r="K49" s="280"/>
    </row>
    <row r="50" spans="2:11" s="1" customFormat="1" ht="15" customHeight="1">
      <c r="B50" s="283"/>
      <c r="C50" s="284"/>
      <c r="D50" s="284"/>
      <c r="E50" s="415" t="s">
        <v>970</v>
      </c>
      <c r="F50" s="415"/>
      <c r="G50" s="415"/>
      <c r="H50" s="415"/>
      <c r="I50" s="415"/>
      <c r="J50" s="415"/>
      <c r="K50" s="280"/>
    </row>
    <row r="51" spans="2:11" s="1" customFormat="1" ht="15" customHeight="1">
      <c r="B51" s="283"/>
      <c r="C51" s="284"/>
      <c r="D51" s="415" t="s">
        <v>971</v>
      </c>
      <c r="E51" s="415"/>
      <c r="F51" s="415"/>
      <c r="G51" s="415"/>
      <c r="H51" s="415"/>
      <c r="I51" s="415"/>
      <c r="J51" s="415"/>
      <c r="K51" s="280"/>
    </row>
    <row r="52" spans="2:11" s="1" customFormat="1" ht="25.5" customHeight="1">
      <c r="B52" s="279"/>
      <c r="C52" s="416" t="s">
        <v>972</v>
      </c>
      <c r="D52" s="416"/>
      <c r="E52" s="416"/>
      <c r="F52" s="416"/>
      <c r="G52" s="416"/>
      <c r="H52" s="416"/>
      <c r="I52" s="416"/>
      <c r="J52" s="416"/>
      <c r="K52" s="280"/>
    </row>
    <row r="53" spans="2:11" s="1" customFormat="1" ht="5.25" customHeight="1">
      <c r="B53" s="279"/>
      <c r="C53" s="281"/>
      <c r="D53" s="281"/>
      <c r="E53" s="281"/>
      <c r="F53" s="281"/>
      <c r="G53" s="281"/>
      <c r="H53" s="281"/>
      <c r="I53" s="281"/>
      <c r="J53" s="281"/>
      <c r="K53" s="280"/>
    </row>
    <row r="54" spans="2:11" s="1" customFormat="1" ht="15" customHeight="1">
      <c r="B54" s="279"/>
      <c r="C54" s="415" t="s">
        <v>973</v>
      </c>
      <c r="D54" s="415"/>
      <c r="E54" s="415"/>
      <c r="F54" s="415"/>
      <c r="G54" s="415"/>
      <c r="H54" s="415"/>
      <c r="I54" s="415"/>
      <c r="J54" s="415"/>
      <c r="K54" s="280"/>
    </row>
    <row r="55" spans="2:11" s="1" customFormat="1" ht="15" customHeight="1">
      <c r="B55" s="279"/>
      <c r="C55" s="415" t="s">
        <v>974</v>
      </c>
      <c r="D55" s="415"/>
      <c r="E55" s="415"/>
      <c r="F55" s="415"/>
      <c r="G55" s="415"/>
      <c r="H55" s="415"/>
      <c r="I55" s="415"/>
      <c r="J55" s="415"/>
      <c r="K55" s="280"/>
    </row>
    <row r="56" spans="2:11" s="1" customFormat="1" ht="12.75" customHeight="1">
      <c r="B56" s="279"/>
      <c r="C56" s="282"/>
      <c r="D56" s="282"/>
      <c r="E56" s="282"/>
      <c r="F56" s="282"/>
      <c r="G56" s="282"/>
      <c r="H56" s="282"/>
      <c r="I56" s="282"/>
      <c r="J56" s="282"/>
      <c r="K56" s="280"/>
    </row>
    <row r="57" spans="2:11" s="1" customFormat="1" ht="15" customHeight="1">
      <c r="B57" s="279"/>
      <c r="C57" s="415" t="s">
        <v>975</v>
      </c>
      <c r="D57" s="415"/>
      <c r="E57" s="415"/>
      <c r="F57" s="415"/>
      <c r="G57" s="415"/>
      <c r="H57" s="415"/>
      <c r="I57" s="415"/>
      <c r="J57" s="415"/>
      <c r="K57" s="280"/>
    </row>
    <row r="58" spans="2:11" s="1" customFormat="1" ht="15" customHeight="1">
      <c r="B58" s="279"/>
      <c r="C58" s="284"/>
      <c r="D58" s="415" t="s">
        <v>976</v>
      </c>
      <c r="E58" s="415"/>
      <c r="F58" s="415"/>
      <c r="G58" s="415"/>
      <c r="H58" s="415"/>
      <c r="I58" s="415"/>
      <c r="J58" s="415"/>
      <c r="K58" s="280"/>
    </row>
    <row r="59" spans="2:11" s="1" customFormat="1" ht="15" customHeight="1">
      <c r="B59" s="279"/>
      <c r="C59" s="284"/>
      <c r="D59" s="415" t="s">
        <v>977</v>
      </c>
      <c r="E59" s="415"/>
      <c r="F59" s="415"/>
      <c r="G59" s="415"/>
      <c r="H59" s="415"/>
      <c r="I59" s="415"/>
      <c r="J59" s="415"/>
      <c r="K59" s="280"/>
    </row>
    <row r="60" spans="2:11" s="1" customFormat="1" ht="15" customHeight="1">
      <c r="B60" s="279"/>
      <c r="C60" s="284"/>
      <c r="D60" s="415" t="s">
        <v>978</v>
      </c>
      <c r="E60" s="415"/>
      <c r="F60" s="415"/>
      <c r="G60" s="415"/>
      <c r="H60" s="415"/>
      <c r="I60" s="415"/>
      <c r="J60" s="415"/>
      <c r="K60" s="280"/>
    </row>
    <row r="61" spans="2:11" s="1" customFormat="1" ht="15" customHeight="1">
      <c r="B61" s="279"/>
      <c r="C61" s="284"/>
      <c r="D61" s="415" t="s">
        <v>979</v>
      </c>
      <c r="E61" s="415"/>
      <c r="F61" s="415"/>
      <c r="G61" s="415"/>
      <c r="H61" s="415"/>
      <c r="I61" s="415"/>
      <c r="J61" s="415"/>
      <c r="K61" s="280"/>
    </row>
    <row r="62" spans="2:11" s="1" customFormat="1" ht="15" customHeight="1">
      <c r="B62" s="279"/>
      <c r="C62" s="284"/>
      <c r="D62" s="418" t="s">
        <v>980</v>
      </c>
      <c r="E62" s="418"/>
      <c r="F62" s="418"/>
      <c r="G62" s="418"/>
      <c r="H62" s="418"/>
      <c r="I62" s="418"/>
      <c r="J62" s="418"/>
      <c r="K62" s="280"/>
    </row>
    <row r="63" spans="2:11" s="1" customFormat="1" ht="15" customHeight="1">
      <c r="B63" s="279"/>
      <c r="C63" s="284"/>
      <c r="D63" s="415" t="s">
        <v>981</v>
      </c>
      <c r="E63" s="415"/>
      <c r="F63" s="415"/>
      <c r="G63" s="415"/>
      <c r="H63" s="415"/>
      <c r="I63" s="415"/>
      <c r="J63" s="415"/>
      <c r="K63" s="280"/>
    </row>
    <row r="64" spans="2:11" s="1" customFormat="1" ht="12.75" customHeight="1">
      <c r="B64" s="279"/>
      <c r="C64" s="284"/>
      <c r="D64" s="284"/>
      <c r="E64" s="287"/>
      <c r="F64" s="284"/>
      <c r="G64" s="284"/>
      <c r="H64" s="284"/>
      <c r="I64" s="284"/>
      <c r="J64" s="284"/>
      <c r="K64" s="280"/>
    </row>
    <row r="65" spans="2:11" s="1" customFormat="1" ht="15" customHeight="1">
      <c r="B65" s="279"/>
      <c r="C65" s="284"/>
      <c r="D65" s="415" t="s">
        <v>982</v>
      </c>
      <c r="E65" s="415"/>
      <c r="F65" s="415"/>
      <c r="G65" s="415"/>
      <c r="H65" s="415"/>
      <c r="I65" s="415"/>
      <c r="J65" s="415"/>
      <c r="K65" s="280"/>
    </row>
    <row r="66" spans="2:11" s="1" customFormat="1" ht="15" customHeight="1">
      <c r="B66" s="279"/>
      <c r="C66" s="284"/>
      <c r="D66" s="418" t="s">
        <v>983</v>
      </c>
      <c r="E66" s="418"/>
      <c r="F66" s="418"/>
      <c r="G66" s="418"/>
      <c r="H66" s="418"/>
      <c r="I66" s="418"/>
      <c r="J66" s="418"/>
      <c r="K66" s="280"/>
    </row>
    <row r="67" spans="2:11" s="1" customFormat="1" ht="15" customHeight="1">
      <c r="B67" s="279"/>
      <c r="C67" s="284"/>
      <c r="D67" s="415" t="s">
        <v>984</v>
      </c>
      <c r="E67" s="415"/>
      <c r="F67" s="415"/>
      <c r="G67" s="415"/>
      <c r="H67" s="415"/>
      <c r="I67" s="415"/>
      <c r="J67" s="415"/>
      <c r="K67" s="280"/>
    </row>
    <row r="68" spans="2:11" s="1" customFormat="1" ht="15" customHeight="1">
      <c r="B68" s="279"/>
      <c r="C68" s="284"/>
      <c r="D68" s="415" t="s">
        <v>985</v>
      </c>
      <c r="E68" s="415"/>
      <c r="F68" s="415"/>
      <c r="G68" s="415"/>
      <c r="H68" s="415"/>
      <c r="I68" s="415"/>
      <c r="J68" s="415"/>
      <c r="K68" s="280"/>
    </row>
    <row r="69" spans="2:11" s="1" customFormat="1" ht="15" customHeight="1">
      <c r="B69" s="279"/>
      <c r="C69" s="284"/>
      <c r="D69" s="415" t="s">
        <v>986</v>
      </c>
      <c r="E69" s="415"/>
      <c r="F69" s="415"/>
      <c r="G69" s="415"/>
      <c r="H69" s="415"/>
      <c r="I69" s="415"/>
      <c r="J69" s="415"/>
      <c r="K69" s="280"/>
    </row>
    <row r="70" spans="2:11" s="1" customFormat="1" ht="15" customHeight="1">
      <c r="B70" s="279"/>
      <c r="C70" s="284"/>
      <c r="D70" s="415" t="s">
        <v>987</v>
      </c>
      <c r="E70" s="415"/>
      <c r="F70" s="415"/>
      <c r="G70" s="415"/>
      <c r="H70" s="415"/>
      <c r="I70" s="415"/>
      <c r="J70" s="415"/>
      <c r="K70" s="280"/>
    </row>
    <row r="71" spans="2:11" s="1" customFormat="1" ht="12.75" customHeight="1">
      <c r="B71" s="288"/>
      <c r="C71" s="289"/>
      <c r="D71" s="289"/>
      <c r="E71" s="289"/>
      <c r="F71" s="289"/>
      <c r="G71" s="289"/>
      <c r="H71" s="289"/>
      <c r="I71" s="289"/>
      <c r="J71" s="289"/>
      <c r="K71" s="290"/>
    </row>
    <row r="72" spans="2:11" s="1" customFormat="1" ht="18.75" customHeight="1">
      <c r="B72" s="291"/>
      <c r="C72" s="291"/>
      <c r="D72" s="291"/>
      <c r="E72" s="291"/>
      <c r="F72" s="291"/>
      <c r="G72" s="291"/>
      <c r="H72" s="291"/>
      <c r="I72" s="291"/>
      <c r="J72" s="291"/>
      <c r="K72" s="292"/>
    </row>
    <row r="73" spans="2:11" s="1" customFormat="1" ht="18.75" customHeight="1">
      <c r="B73" s="292"/>
      <c r="C73" s="292"/>
      <c r="D73" s="292"/>
      <c r="E73" s="292"/>
      <c r="F73" s="292"/>
      <c r="G73" s="292"/>
      <c r="H73" s="292"/>
      <c r="I73" s="292"/>
      <c r="J73" s="292"/>
      <c r="K73" s="292"/>
    </row>
    <row r="74" spans="2:11" s="1" customFormat="1" ht="7.5" customHeight="1">
      <c r="B74" s="293"/>
      <c r="C74" s="294"/>
      <c r="D74" s="294"/>
      <c r="E74" s="294"/>
      <c r="F74" s="294"/>
      <c r="G74" s="294"/>
      <c r="H74" s="294"/>
      <c r="I74" s="294"/>
      <c r="J74" s="294"/>
      <c r="K74" s="295"/>
    </row>
    <row r="75" spans="2:11" s="1" customFormat="1" ht="45" customHeight="1">
      <c r="B75" s="296"/>
      <c r="C75" s="419" t="s">
        <v>988</v>
      </c>
      <c r="D75" s="419"/>
      <c r="E75" s="419"/>
      <c r="F75" s="419"/>
      <c r="G75" s="419"/>
      <c r="H75" s="419"/>
      <c r="I75" s="419"/>
      <c r="J75" s="419"/>
      <c r="K75" s="297"/>
    </row>
    <row r="76" spans="2:11" s="1" customFormat="1" ht="17.25" customHeight="1">
      <c r="B76" s="296"/>
      <c r="C76" s="298" t="s">
        <v>989</v>
      </c>
      <c r="D76" s="298"/>
      <c r="E76" s="298"/>
      <c r="F76" s="298" t="s">
        <v>990</v>
      </c>
      <c r="G76" s="299"/>
      <c r="H76" s="298" t="s">
        <v>52</v>
      </c>
      <c r="I76" s="298" t="s">
        <v>55</v>
      </c>
      <c r="J76" s="298" t="s">
        <v>991</v>
      </c>
      <c r="K76" s="297"/>
    </row>
    <row r="77" spans="2:11" s="1" customFormat="1" ht="17.25" customHeight="1">
      <c r="B77" s="296"/>
      <c r="C77" s="300" t="s">
        <v>992</v>
      </c>
      <c r="D77" s="300"/>
      <c r="E77" s="300"/>
      <c r="F77" s="301" t="s">
        <v>993</v>
      </c>
      <c r="G77" s="302"/>
      <c r="H77" s="300"/>
      <c r="I77" s="300"/>
      <c r="J77" s="300" t="s">
        <v>994</v>
      </c>
      <c r="K77" s="297"/>
    </row>
    <row r="78" spans="2:11" s="1" customFormat="1" ht="5.25" customHeight="1">
      <c r="B78" s="296"/>
      <c r="C78" s="303"/>
      <c r="D78" s="303"/>
      <c r="E78" s="303"/>
      <c r="F78" s="303"/>
      <c r="G78" s="304"/>
      <c r="H78" s="303"/>
      <c r="I78" s="303"/>
      <c r="J78" s="303"/>
      <c r="K78" s="297"/>
    </row>
    <row r="79" spans="2:11" s="1" customFormat="1" ht="15" customHeight="1">
      <c r="B79" s="296"/>
      <c r="C79" s="285" t="s">
        <v>51</v>
      </c>
      <c r="D79" s="305"/>
      <c r="E79" s="305"/>
      <c r="F79" s="306" t="s">
        <v>995</v>
      </c>
      <c r="G79" s="307"/>
      <c r="H79" s="285" t="s">
        <v>996</v>
      </c>
      <c r="I79" s="285" t="s">
        <v>997</v>
      </c>
      <c r="J79" s="285">
        <v>20</v>
      </c>
      <c r="K79" s="297"/>
    </row>
    <row r="80" spans="2:11" s="1" customFormat="1" ht="15" customHeight="1">
      <c r="B80" s="296"/>
      <c r="C80" s="285" t="s">
        <v>998</v>
      </c>
      <c r="D80" s="285"/>
      <c r="E80" s="285"/>
      <c r="F80" s="306" t="s">
        <v>995</v>
      </c>
      <c r="G80" s="307"/>
      <c r="H80" s="285" t="s">
        <v>999</v>
      </c>
      <c r="I80" s="285" t="s">
        <v>997</v>
      </c>
      <c r="J80" s="285">
        <v>120</v>
      </c>
      <c r="K80" s="297"/>
    </row>
    <row r="81" spans="2:11" s="1" customFormat="1" ht="15" customHeight="1">
      <c r="B81" s="308"/>
      <c r="C81" s="285" t="s">
        <v>1000</v>
      </c>
      <c r="D81" s="285"/>
      <c r="E81" s="285"/>
      <c r="F81" s="306" t="s">
        <v>1001</v>
      </c>
      <c r="G81" s="307"/>
      <c r="H81" s="285" t="s">
        <v>1002</v>
      </c>
      <c r="I81" s="285" t="s">
        <v>997</v>
      </c>
      <c r="J81" s="285">
        <v>50</v>
      </c>
      <c r="K81" s="297"/>
    </row>
    <row r="82" spans="2:11" s="1" customFormat="1" ht="15" customHeight="1">
      <c r="B82" s="308"/>
      <c r="C82" s="285" t="s">
        <v>1003</v>
      </c>
      <c r="D82" s="285"/>
      <c r="E82" s="285"/>
      <c r="F82" s="306" t="s">
        <v>995</v>
      </c>
      <c r="G82" s="307"/>
      <c r="H82" s="285" t="s">
        <v>1004</v>
      </c>
      <c r="I82" s="285" t="s">
        <v>1005</v>
      </c>
      <c r="J82" s="285"/>
      <c r="K82" s="297"/>
    </row>
    <row r="83" spans="2:11" s="1" customFormat="1" ht="15" customHeight="1">
      <c r="B83" s="308"/>
      <c r="C83" s="309" t="s">
        <v>1006</v>
      </c>
      <c r="D83" s="309"/>
      <c r="E83" s="309"/>
      <c r="F83" s="310" t="s">
        <v>1001</v>
      </c>
      <c r="G83" s="309"/>
      <c r="H83" s="309" t="s">
        <v>1007</v>
      </c>
      <c r="I83" s="309" t="s">
        <v>997</v>
      </c>
      <c r="J83" s="309">
        <v>15</v>
      </c>
      <c r="K83" s="297"/>
    </row>
    <row r="84" spans="2:11" s="1" customFormat="1" ht="15" customHeight="1">
      <c r="B84" s="308"/>
      <c r="C84" s="309" t="s">
        <v>1008</v>
      </c>
      <c r="D84" s="309"/>
      <c r="E84" s="309"/>
      <c r="F84" s="310" t="s">
        <v>1001</v>
      </c>
      <c r="G84" s="309"/>
      <c r="H84" s="309" t="s">
        <v>1009</v>
      </c>
      <c r="I84" s="309" t="s">
        <v>997</v>
      </c>
      <c r="J84" s="309">
        <v>15</v>
      </c>
      <c r="K84" s="297"/>
    </row>
    <row r="85" spans="2:11" s="1" customFormat="1" ht="15" customHeight="1">
      <c r="B85" s="308"/>
      <c r="C85" s="309" t="s">
        <v>1010</v>
      </c>
      <c r="D85" s="309"/>
      <c r="E85" s="309"/>
      <c r="F85" s="310" t="s">
        <v>1001</v>
      </c>
      <c r="G85" s="309"/>
      <c r="H85" s="309" t="s">
        <v>1011</v>
      </c>
      <c r="I85" s="309" t="s">
        <v>997</v>
      </c>
      <c r="J85" s="309">
        <v>20</v>
      </c>
      <c r="K85" s="297"/>
    </row>
    <row r="86" spans="2:11" s="1" customFormat="1" ht="15" customHeight="1">
      <c r="B86" s="308"/>
      <c r="C86" s="309" t="s">
        <v>1012</v>
      </c>
      <c r="D86" s="309"/>
      <c r="E86" s="309"/>
      <c r="F86" s="310" t="s">
        <v>1001</v>
      </c>
      <c r="G86" s="309"/>
      <c r="H86" s="309" t="s">
        <v>1013</v>
      </c>
      <c r="I86" s="309" t="s">
        <v>997</v>
      </c>
      <c r="J86" s="309">
        <v>20</v>
      </c>
      <c r="K86" s="297"/>
    </row>
    <row r="87" spans="2:11" s="1" customFormat="1" ht="15" customHeight="1">
      <c r="B87" s="308"/>
      <c r="C87" s="285" t="s">
        <v>1014</v>
      </c>
      <c r="D87" s="285"/>
      <c r="E87" s="285"/>
      <c r="F87" s="306" t="s">
        <v>1001</v>
      </c>
      <c r="G87" s="307"/>
      <c r="H87" s="285" t="s">
        <v>1015</v>
      </c>
      <c r="I87" s="285" t="s">
        <v>997</v>
      </c>
      <c r="J87" s="285">
        <v>50</v>
      </c>
      <c r="K87" s="297"/>
    </row>
    <row r="88" spans="2:11" s="1" customFormat="1" ht="15" customHeight="1">
      <c r="B88" s="308"/>
      <c r="C88" s="285" t="s">
        <v>1016</v>
      </c>
      <c r="D88" s="285"/>
      <c r="E88" s="285"/>
      <c r="F88" s="306" t="s">
        <v>1001</v>
      </c>
      <c r="G88" s="307"/>
      <c r="H88" s="285" t="s">
        <v>1017</v>
      </c>
      <c r="I88" s="285" t="s">
        <v>997</v>
      </c>
      <c r="J88" s="285">
        <v>20</v>
      </c>
      <c r="K88" s="297"/>
    </row>
    <row r="89" spans="2:11" s="1" customFormat="1" ht="15" customHeight="1">
      <c r="B89" s="308"/>
      <c r="C89" s="285" t="s">
        <v>1018</v>
      </c>
      <c r="D89" s="285"/>
      <c r="E89" s="285"/>
      <c r="F89" s="306" t="s">
        <v>1001</v>
      </c>
      <c r="G89" s="307"/>
      <c r="H89" s="285" t="s">
        <v>1019</v>
      </c>
      <c r="I89" s="285" t="s">
        <v>997</v>
      </c>
      <c r="J89" s="285">
        <v>20</v>
      </c>
      <c r="K89" s="297"/>
    </row>
    <row r="90" spans="2:11" s="1" customFormat="1" ht="15" customHeight="1">
      <c r="B90" s="308"/>
      <c r="C90" s="285" t="s">
        <v>1020</v>
      </c>
      <c r="D90" s="285"/>
      <c r="E90" s="285"/>
      <c r="F90" s="306" t="s">
        <v>1001</v>
      </c>
      <c r="G90" s="307"/>
      <c r="H90" s="285" t="s">
        <v>1021</v>
      </c>
      <c r="I90" s="285" t="s">
        <v>997</v>
      </c>
      <c r="J90" s="285">
        <v>50</v>
      </c>
      <c r="K90" s="297"/>
    </row>
    <row r="91" spans="2:11" s="1" customFormat="1" ht="15" customHeight="1">
      <c r="B91" s="308"/>
      <c r="C91" s="285" t="s">
        <v>1022</v>
      </c>
      <c r="D91" s="285"/>
      <c r="E91" s="285"/>
      <c r="F91" s="306" t="s">
        <v>1001</v>
      </c>
      <c r="G91" s="307"/>
      <c r="H91" s="285" t="s">
        <v>1022</v>
      </c>
      <c r="I91" s="285" t="s">
        <v>997</v>
      </c>
      <c r="J91" s="285">
        <v>50</v>
      </c>
      <c r="K91" s="297"/>
    </row>
    <row r="92" spans="2:11" s="1" customFormat="1" ht="15" customHeight="1">
      <c r="B92" s="308"/>
      <c r="C92" s="285" t="s">
        <v>1023</v>
      </c>
      <c r="D92" s="285"/>
      <c r="E92" s="285"/>
      <c r="F92" s="306" t="s">
        <v>1001</v>
      </c>
      <c r="G92" s="307"/>
      <c r="H92" s="285" t="s">
        <v>1024</v>
      </c>
      <c r="I92" s="285" t="s">
        <v>997</v>
      </c>
      <c r="J92" s="285">
        <v>255</v>
      </c>
      <c r="K92" s="297"/>
    </row>
    <row r="93" spans="2:11" s="1" customFormat="1" ht="15" customHeight="1">
      <c r="B93" s="308"/>
      <c r="C93" s="285" t="s">
        <v>1025</v>
      </c>
      <c r="D93" s="285"/>
      <c r="E93" s="285"/>
      <c r="F93" s="306" t="s">
        <v>995</v>
      </c>
      <c r="G93" s="307"/>
      <c r="H93" s="285" t="s">
        <v>1026</v>
      </c>
      <c r="I93" s="285" t="s">
        <v>1027</v>
      </c>
      <c r="J93" s="285"/>
      <c r="K93" s="297"/>
    </row>
    <row r="94" spans="2:11" s="1" customFormat="1" ht="15" customHeight="1">
      <c r="B94" s="308"/>
      <c r="C94" s="285" t="s">
        <v>1028</v>
      </c>
      <c r="D94" s="285"/>
      <c r="E94" s="285"/>
      <c r="F94" s="306" t="s">
        <v>995</v>
      </c>
      <c r="G94" s="307"/>
      <c r="H94" s="285" t="s">
        <v>1029</v>
      </c>
      <c r="I94" s="285" t="s">
        <v>1030</v>
      </c>
      <c r="J94" s="285"/>
      <c r="K94" s="297"/>
    </row>
    <row r="95" spans="2:11" s="1" customFormat="1" ht="15" customHeight="1">
      <c r="B95" s="308"/>
      <c r="C95" s="285" t="s">
        <v>1031</v>
      </c>
      <c r="D95" s="285"/>
      <c r="E95" s="285"/>
      <c r="F95" s="306" t="s">
        <v>995</v>
      </c>
      <c r="G95" s="307"/>
      <c r="H95" s="285" t="s">
        <v>1031</v>
      </c>
      <c r="I95" s="285" t="s">
        <v>1030</v>
      </c>
      <c r="J95" s="285"/>
      <c r="K95" s="297"/>
    </row>
    <row r="96" spans="2:11" s="1" customFormat="1" ht="15" customHeight="1">
      <c r="B96" s="308"/>
      <c r="C96" s="285" t="s">
        <v>36</v>
      </c>
      <c r="D96" s="285"/>
      <c r="E96" s="285"/>
      <c r="F96" s="306" t="s">
        <v>995</v>
      </c>
      <c r="G96" s="307"/>
      <c r="H96" s="285" t="s">
        <v>1032</v>
      </c>
      <c r="I96" s="285" t="s">
        <v>1030</v>
      </c>
      <c r="J96" s="285"/>
      <c r="K96" s="297"/>
    </row>
    <row r="97" spans="2:11" s="1" customFormat="1" ht="15" customHeight="1">
      <c r="B97" s="308"/>
      <c r="C97" s="285" t="s">
        <v>46</v>
      </c>
      <c r="D97" s="285"/>
      <c r="E97" s="285"/>
      <c r="F97" s="306" t="s">
        <v>995</v>
      </c>
      <c r="G97" s="307"/>
      <c r="H97" s="285" t="s">
        <v>1033</v>
      </c>
      <c r="I97" s="285" t="s">
        <v>1030</v>
      </c>
      <c r="J97" s="285"/>
      <c r="K97" s="297"/>
    </row>
    <row r="98" spans="2:11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pans="2:11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pans="2:11" s="1" customFormat="1" ht="18.75" customHeight="1"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</row>
    <row r="101" spans="2:11" s="1" customFormat="1" ht="7.5" customHeight="1">
      <c r="B101" s="293"/>
      <c r="C101" s="294"/>
      <c r="D101" s="294"/>
      <c r="E101" s="294"/>
      <c r="F101" s="294"/>
      <c r="G101" s="294"/>
      <c r="H101" s="294"/>
      <c r="I101" s="294"/>
      <c r="J101" s="294"/>
      <c r="K101" s="295"/>
    </row>
    <row r="102" spans="2:11" s="1" customFormat="1" ht="45" customHeight="1">
      <c r="B102" s="296"/>
      <c r="C102" s="419" t="s">
        <v>1034</v>
      </c>
      <c r="D102" s="419"/>
      <c r="E102" s="419"/>
      <c r="F102" s="419"/>
      <c r="G102" s="419"/>
      <c r="H102" s="419"/>
      <c r="I102" s="419"/>
      <c r="J102" s="419"/>
      <c r="K102" s="297"/>
    </row>
    <row r="103" spans="2:11" s="1" customFormat="1" ht="17.25" customHeight="1">
      <c r="B103" s="296"/>
      <c r="C103" s="298" t="s">
        <v>989</v>
      </c>
      <c r="D103" s="298"/>
      <c r="E103" s="298"/>
      <c r="F103" s="298" t="s">
        <v>990</v>
      </c>
      <c r="G103" s="299"/>
      <c r="H103" s="298" t="s">
        <v>52</v>
      </c>
      <c r="I103" s="298" t="s">
        <v>55</v>
      </c>
      <c r="J103" s="298" t="s">
        <v>991</v>
      </c>
      <c r="K103" s="297"/>
    </row>
    <row r="104" spans="2:11" s="1" customFormat="1" ht="17.25" customHeight="1">
      <c r="B104" s="296"/>
      <c r="C104" s="300" t="s">
        <v>992</v>
      </c>
      <c r="D104" s="300"/>
      <c r="E104" s="300"/>
      <c r="F104" s="301" t="s">
        <v>993</v>
      </c>
      <c r="G104" s="302"/>
      <c r="H104" s="300"/>
      <c r="I104" s="300"/>
      <c r="J104" s="300" t="s">
        <v>994</v>
      </c>
      <c r="K104" s="297"/>
    </row>
    <row r="105" spans="2:11" s="1" customFormat="1" ht="5.25" customHeight="1">
      <c r="B105" s="296"/>
      <c r="C105" s="298"/>
      <c r="D105" s="298"/>
      <c r="E105" s="298"/>
      <c r="F105" s="298"/>
      <c r="G105" s="316"/>
      <c r="H105" s="298"/>
      <c r="I105" s="298"/>
      <c r="J105" s="298"/>
      <c r="K105" s="297"/>
    </row>
    <row r="106" spans="2:11" s="1" customFormat="1" ht="15" customHeight="1">
      <c r="B106" s="296"/>
      <c r="C106" s="285" t="s">
        <v>51</v>
      </c>
      <c r="D106" s="305"/>
      <c r="E106" s="305"/>
      <c r="F106" s="306" t="s">
        <v>995</v>
      </c>
      <c r="G106" s="285"/>
      <c r="H106" s="285" t="s">
        <v>1035</v>
      </c>
      <c r="I106" s="285" t="s">
        <v>997</v>
      </c>
      <c r="J106" s="285">
        <v>20</v>
      </c>
      <c r="K106" s="297"/>
    </row>
    <row r="107" spans="2:11" s="1" customFormat="1" ht="15" customHeight="1">
      <c r="B107" s="296"/>
      <c r="C107" s="285" t="s">
        <v>998</v>
      </c>
      <c r="D107" s="285"/>
      <c r="E107" s="285"/>
      <c r="F107" s="306" t="s">
        <v>995</v>
      </c>
      <c r="G107" s="285"/>
      <c r="H107" s="285" t="s">
        <v>1035</v>
      </c>
      <c r="I107" s="285" t="s">
        <v>997</v>
      </c>
      <c r="J107" s="285">
        <v>120</v>
      </c>
      <c r="K107" s="297"/>
    </row>
    <row r="108" spans="2:11" s="1" customFormat="1" ht="15" customHeight="1">
      <c r="B108" s="308"/>
      <c r="C108" s="285" t="s">
        <v>1000</v>
      </c>
      <c r="D108" s="285"/>
      <c r="E108" s="285"/>
      <c r="F108" s="306" t="s">
        <v>1001</v>
      </c>
      <c r="G108" s="285"/>
      <c r="H108" s="285" t="s">
        <v>1035</v>
      </c>
      <c r="I108" s="285" t="s">
        <v>997</v>
      </c>
      <c r="J108" s="285">
        <v>50</v>
      </c>
      <c r="K108" s="297"/>
    </row>
    <row r="109" spans="2:11" s="1" customFormat="1" ht="15" customHeight="1">
      <c r="B109" s="308"/>
      <c r="C109" s="285" t="s">
        <v>1003</v>
      </c>
      <c r="D109" s="285"/>
      <c r="E109" s="285"/>
      <c r="F109" s="306" t="s">
        <v>995</v>
      </c>
      <c r="G109" s="285"/>
      <c r="H109" s="285" t="s">
        <v>1035</v>
      </c>
      <c r="I109" s="285" t="s">
        <v>1005</v>
      </c>
      <c r="J109" s="285"/>
      <c r="K109" s="297"/>
    </row>
    <row r="110" spans="2:11" s="1" customFormat="1" ht="15" customHeight="1">
      <c r="B110" s="308"/>
      <c r="C110" s="285" t="s">
        <v>1014</v>
      </c>
      <c r="D110" s="285"/>
      <c r="E110" s="285"/>
      <c r="F110" s="306" t="s">
        <v>1001</v>
      </c>
      <c r="G110" s="285"/>
      <c r="H110" s="285" t="s">
        <v>1035</v>
      </c>
      <c r="I110" s="285" t="s">
        <v>997</v>
      </c>
      <c r="J110" s="285">
        <v>50</v>
      </c>
      <c r="K110" s="297"/>
    </row>
    <row r="111" spans="2:11" s="1" customFormat="1" ht="15" customHeight="1">
      <c r="B111" s="308"/>
      <c r="C111" s="285" t="s">
        <v>1022</v>
      </c>
      <c r="D111" s="285"/>
      <c r="E111" s="285"/>
      <c r="F111" s="306" t="s">
        <v>1001</v>
      </c>
      <c r="G111" s="285"/>
      <c r="H111" s="285" t="s">
        <v>1035</v>
      </c>
      <c r="I111" s="285" t="s">
        <v>997</v>
      </c>
      <c r="J111" s="285">
        <v>50</v>
      </c>
      <c r="K111" s="297"/>
    </row>
    <row r="112" spans="2:11" s="1" customFormat="1" ht="15" customHeight="1">
      <c r="B112" s="308"/>
      <c r="C112" s="285" t="s">
        <v>1020</v>
      </c>
      <c r="D112" s="285"/>
      <c r="E112" s="285"/>
      <c r="F112" s="306" t="s">
        <v>1001</v>
      </c>
      <c r="G112" s="285"/>
      <c r="H112" s="285" t="s">
        <v>1035</v>
      </c>
      <c r="I112" s="285" t="s">
        <v>997</v>
      </c>
      <c r="J112" s="285">
        <v>50</v>
      </c>
      <c r="K112" s="297"/>
    </row>
    <row r="113" spans="2:11" s="1" customFormat="1" ht="15" customHeight="1">
      <c r="B113" s="308"/>
      <c r="C113" s="285" t="s">
        <v>51</v>
      </c>
      <c r="D113" s="285"/>
      <c r="E113" s="285"/>
      <c r="F113" s="306" t="s">
        <v>995</v>
      </c>
      <c r="G113" s="285"/>
      <c r="H113" s="285" t="s">
        <v>1036</v>
      </c>
      <c r="I113" s="285" t="s">
        <v>997</v>
      </c>
      <c r="J113" s="285">
        <v>20</v>
      </c>
      <c r="K113" s="297"/>
    </row>
    <row r="114" spans="2:11" s="1" customFormat="1" ht="15" customHeight="1">
      <c r="B114" s="308"/>
      <c r="C114" s="285" t="s">
        <v>1037</v>
      </c>
      <c r="D114" s="285"/>
      <c r="E114" s="285"/>
      <c r="F114" s="306" t="s">
        <v>995</v>
      </c>
      <c r="G114" s="285"/>
      <c r="H114" s="285" t="s">
        <v>1038</v>
      </c>
      <c r="I114" s="285" t="s">
        <v>997</v>
      </c>
      <c r="J114" s="285">
        <v>120</v>
      </c>
      <c r="K114" s="297"/>
    </row>
    <row r="115" spans="2:11" s="1" customFormat="1" ht="15" customHeight="1">
      <c r="B115" s="308"/>
      <c r="C115" s="285" t="s">
        <v>36</v>
      </c>
      <c r="D115" s="285"/>
      <c r="E115" s="285"/>
      <c r="F115" s="306" t="s">
        <v>995</v>
      </c>
      <c r="G115" s="285"/>
      <c r="H115" s="285" t="s">
        <v>1039</v>
      </c>
      <c r="I115" s="285" t="s">
        <v>1030</v>
      </c>
      <c r="J115" s="285"/>
      <c r="K115" s="297"/>
    </row>
    <row r="116" spans="2:11" s="1" customFormat="1" ht="15" customHeight="1">
      <c r="B116" s="308"/>
      <c r="C116" s="285" t="s">
        <v>46</v>
      </c>
      <c r="D116" s="285"/>
      <c r="E116" s="285"/>
      <c r="F116" s="306" t="s">
        <v>995</v>
      </c>
      <c r="G116" s="285"/>
      <c r="H116" s="285" t="s">
        <v>1040</v>
      </c>
      <c r="I116" s="285" t="s">
        <v>1030</v>
      </c>
      <c r="J116" s="285"/>
      <c r="K116" s="297"/>
    </row>
    <row r="117" spans="2:11" s="1" customFormat="1" ht="15" customHeight="1">
      <c r="B117" s="308"/>
      <c r="C117" s="285" t="s">
        <v>55</v>
      </c>
      <c r="D117" s="285"/>
      <c r="E117" s="285"/>
      <c r="F117" s="306" t="s">
        <v>995</v>
      </c>
      <c r="G117" s="285"/>
      <c r="H117" s="285" t="s">
        <v>1041</v>
      </c>
      <c r="I117" s="285" t="s">
        <v>1042</v>
      </c>
      <c r="J117" s="285"/>
      <c r="K117" s="297"/>
    </row>
    <row r="118" spans="2:11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pans="2:11" s="1" customFormat="1" ht="18.75" customHeight="1">
      <c r="B119" s="318"/>
      <c r="C119" s="319"/>
      <c r="D119" s="319"/>
      <c r="E119" s="319"/>
      <c r="F119" s="320"/>
      <c r="G119" s="319"/>
      <c r="H119" s="319"/>
      <c r="I119" s="319"/>
      <c r="J119" s="319"/>
      <c r="K119" s="318"/>
    </row>
    <row r="120" spans="2:11" s="1" customFormat="1" ht="18.75" customHeight="1"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</row>
    <row r="121" spans="2:11" s="1" customFormat="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pans="2:11" s="1" customFormat="1" ht="45" customHeight="1">
      <c r="B122" s="324"/>
      <c r="C122" s="417" t="s">
        <v>1043</v>
      </c>
      <c r="D122" s="417"/>
      <c r="E122" s="417"/>
      <c r="F122" s="417"/>
      <c r="G122" s="417"/>
      <c r="H122" s="417"/>
      <c r="I122" s="417"/>
      <c r="J122" s="417"/>
      <c r="K122" s="325"/>
    </row>
    <row r="123" spans="2:11" s="1" customFormat="1" ht="17.25" customHeight="1">
      <c r="B123" s="326"/>
      <c r="C123" s="298" t="s">
        <v>989</v>
      </c>
      <c r="D123" s="298"/>
      <c r="E123" s="298"/>
      <c r="F123" s="298" t="s">
        <v>990</v>
      </c>
      <c r="G123" s="299"/>
      <c r="H123" s="298" t="s">
        <v>52</v>
      </c>
      <c r="I123" s="298" t="s">
        <v>55</v>
      </c>
      <c r="J123" s="298" t="s">
        <v>991</v>
      </c>
      <c r="K123" s="327"/>
    </row>
    <row r="124" spans="2:11" s="1" customFormat="1" ht="17.25" customHeight="1">
      <c r="B124" s="326"/>
      <c r="C124" s="300" t="s">
        <v>992</v>
      </c>
      <c r="D124" s="300"/>
      <c r="E124" s="300"/>
      <c r="F124" s="301" t="s">
        <v>993</v>
      </c>
      <c r="G124" s="302"/>
      <c r="H124" s="300"/>
      <c r="I124" s="300"/>
      <c r="J124" s="300" t="s">
        <v>994</v>
      </c>
      <c r="K124" s="327"/>
    </row>
    <row r="125" spans="2:11" s="1" customFormat="1" ht="5.25" customHeight="1">
      <c r="B125" s="328"/>
      <c r="C125" s="303"/>
      <c r="D125" s="303"/>
      <c r="E125" s="303"/>
      <c r="F125" s="303"/>
      <c r="G125" s="329"/>
      <c r="H125" s="303"/>
      <c r="I125" s="303"/>
      <c r="J125" s="303"/>
      <c r="K125" s="330"/>
    </row>
    <row r="126" spans="2:11" s="1" customFormat="1" ht="15" customHeight="1">
      <c r="B126" s="328"/>
      <c r="C126" s="285" t="s">
        <v>998</v>
      </c>
      <c r="D126" s="305"/>
      <c r="E126" s="305"/>
      <c r="F126" s="306" t="s">
        <v>995</v>
      </c>
      <c r="G126" s="285"/>
      <c r="H126" s="285" t="s">
        <v>1035</v>
      </c>
      <c r="I126" s="285" t="s">
        <v>997</v>
      </c>
      <c r="J126" s="285">
        <v>120</v>
      </c>
      <c r="K126" s="331"/>
    </row>
    <row r="127" spans="2:11" s="1" customFormat="1" ht="15" customHeight="1">
      <c r="B127" s="328"/>
      <c r="C127" s="285" t="s">
        <v>1044</v>
      </c>
      <c r="D127" s="285"/>
      <c r="E127" s="285"/>
      <c r="F127" s="306" t="s">
        <v>995</v>
      </c>
      <c r="G127" s="285"/>
      <c r="H127" s="285" t="s">
        <v>1045</v>
      </c>
      <c r="I127" s="285" t="s">
        <v>997</v>
      </c>
      <c r="J127" s="285" t="s">
        <v>1046</v>
      </c>
      <c r="K127" s="331"/>
    </row>
    <row r="128" spans="2:11" s="1" customFormat="1" ht="15" customHeight="1">
      <c r="B128" s="328"/>
      <c r="C128" s="285" t="s">
        <v>81</v>
      </c>
      <c r="D128" s="285"/>
      <c r="E128" s="285"/>
      <c r="F128" s="306" t="s">
        <v>995</v>
      </c>
      <c r="G128" s="285"/>
      <c r="H128" s="285" t="s">
        <v>1047</v>
      </c>
      <c r="I128" s="285" t="s">
        <v>997</v>
      </c>
      <c r="J128" s="285" t="s">
        <v>1046</v>
      </c>
      <c r="K128" s="331"/>
    </row>
    <row r="129" spans="2:11" s="1" customFormat="1" ht="15" customHeight="1">
      <c r="B129" s="328"/>
      <c r="C129" s="285" t="s">
        <v>1006</v>
      </c>
      <c r="D129" s="285"/>
      <c r="E129" s="285"/>
      <c r="F129" s="306" t="s">
        <v>1001</v>
      </c>
      <c r="G129" s="285"/>
      <c r="H129" s="285" t="s">
        <v>1007</v>
      </c>
      <c r="I129" s="285" t="s">
        <v>997</v>
      </c>
      <c r="J129" s="285">
        <v>15</v>
      </c>
      <c r="K129" s="331"/>
    </row>
    <row r="130" spans="2:11" s="1" customFormat="1" ht="15" customHeight="1">
      <c r="B130" s="328"/>
      <c r="C130" s="309" t="s">
        <v>1008</v>
      </c>
      <c r="D130" s="309"/>
      <c r="E130" s="309"/>
      <c r="F130" s="310" t="s">
        <v>1001</v>
      </c>
      <c r="G130" s="309"/>
      <c r="H130" s="309" t="s">
        <v>1009</v>
      </c>
      <c r="I130" s="309" t="s">
        <v>997</v>
      </c>
      <c r="J130" s="309">
        <v>15</v>
      </c>
      <c r="K130" s="331"/>
    </row>
    <row r="131" spans="2:11" s="1" customFormat="1" ht="15" customHeight="1">
      <c r="B131" s="328"/>
      <c r="C131" s="309" t="s">
        <v>1010</v>
      </c>
      <c r="D131" s="309"/>
      <c r="E131" s="309"/>
      <c r="F131" s="310" t="s">
        <v>1001</v>
      </c>
      <c r="G131" s="309"/>
      <c r="H131" s="309" t="s">
        <v>1011</v>
      </c>
      <c r="I131" s="309" t="s">
        <v>997</v>
      </c>
      <c r="J131" s="309">
        <v>20</v>
      </c>
      <c r="K131" s="331"/>
    </row>
    <row r="132" spans="2:11" s="1" customFormat="1" ht="15" customHeight="1">
      <c r="B132" s="328"/>
      <c r="C132" s="309" t="s">
        <v>1012</v>
      </c>
      <c r="D132" s="309"/>
      <c r="E132" s="309"/>
      <c r="F132" s="310" t="s">
        <v>1001</v>
      </c>
      <c r="G132" s="309"/>
      <c r="H132" s="309" t="s">
        <v>1013</v>
      </c>
      <c r="I132" s="309" t="s">
        <v>997</v>
      </c>
      <c r="J132" s="309">
        <v>20</v>
      </c>
      <c r="K132" s="331"/>
    </row>
    <row r="133" spans="2:11" s="1" customFormat="1" ht="15" customHeight="1">
      <c r="B133" s="328"/>
      <c r="C133" s="285" t="s">
        <v>1000</v>
      </c>
      <c r="D133" s="285"/>
      <c r="E133" s="285"/>
      <c r="F133" s="306" t="s">
        <v>1001</v>
      </c>
      <c r="G133" s="285"/>
      <c r="H133" s="285" t="s">
        <v>1035</v>
      </c>
      <c r="I133" s="285" t="s">
        <v>997</v>
      </c>
      <c r="J133" s="285">
        <v>50</v>
      </c>
      <c r="K133" s="331"/>
    </row>
    <row r="134" spans="2:11" s="1" customFormat="1" ht="15" customHeight="1">
      <c r="B134" s="328"/>
      <c r="C134" s="285" t="s">
        <v>1014</v>
      </c>
      <c r="D134" s="285"/>
      <c r="E134" s="285"/>
      <c r="F134" s="306" t="s">
        <v>1001</v>
      </c>
      <c r="G134" s="285"/>
      <c r="H134" s="285" t="s">
        <v>1035</v>
      </c>
      <c r="I134" s="285" t="s">
        <v>997</v>
      </c>
      <c r="J134" s="285">
        <v>50</v>
      </c>
      <c r="K134" s="331"/>
    </row>
    <row r="135" spans="2:11" s="1" customFormat="1" ht="15" customHeight="1">
      <c r="B135" s="328"/>
      <c r="C135" s="285" t="s">
        <v>1020</v>
      </c>
      <c r="D135" s="285"/>
      <c r="E135" s="285"/>
      <c r="F135" s="306" t="s">
        <v>1001</v>
      </c>
      <c r="G135" s="285"/>
      <c r="H135" s="285" t="s">
        <v>1035</v>
      </c>
      <c r="I135" s="285" t="s">
        <v>997</v>
      </c>
      <c r="J135" s="285">
        <v>50</v>
      </c>
      <c r="K135" s="331"/>
    </row>
    <row r="136" spans="2:11" s="1" customFormat="1" ht="15" customHeight="1">
      <c r="B136" s="328"/>
      <c r="C136" s="285" t="s">
        <v>1022</v>
      </c>
      <c r="D136" s="285"/>
      <c r="E136" s="285"/>
      <c r="F136" s="306" t="s">
        <v>1001</v>
      </c>
      <c r="G136" s="285"/>
      <c r="H136" s="285" t="s">
        <v>1035</v>
      </c>
      <c r="I136" s="285" t="s">
        <v>997</v>
      </c>
      <c r="J136" s="285">
        <v>50</v>
      </c>
      <c r="K136" s="331"/>
    </row>
    <row r="137" spans="2:11" s="1" customFormat="1" ht="15" customHeight="1">
      <c r="B137" s="328"/>
      <c r="C137" s="285" t="s">
        <v>1023</v>
      </c>
      <c r="D137" s="285"/>
      <c r="E137" s="285"/>
      <c r="F137" s="306" t="s">
        <v>1001</v>
      </c>
      <c r="G137" s="285"/>
      <c r="H137" s="285" t="s">
        <v>1048</v>
      </c>
      <c r="I137" s="285" t="s">
        <v>997</v>
      </c>
      <c r="J137" s="285">
        <v>255</v>
      </c>
      <c r="K137" s="331"/>
    </row>
    <row r="138" spans="2:11" s="1" customFormat="1" ht="15" customHeight="1">
      <c r="B138" s="328"/>
      <c r="C138" s="285" t="s">
        <v>1025</v>
      </c>
      <c r="D138" s="285"/>
      <c r="E138" s="285"/>
      <c r="F138" s="306" t="s">
        <v>995</v>
      </c>
      <c r="G138" s="285"/>
      <c r="H138" s="285" t="s">
        <v>1049</v>
      </c>
      <c r="I138" s="285" t="s">
        <v>1027</v>
      </c>
      <c r="J138" s="285"/>
      <c r="K138" s="331"/>
    </row>
    <row r="139" spans="2:11" s="1" customFormat="1" ht="15" customHeight="1">
      <c r="B139" s="328"/>
      <c r="C139" s="285" t="s">
        <v>1028</v>
      </c>
      <c r="D139" s="285"/>
      <c r="E139" s="285"/>
      <c r="F139" s="306" t="s">
        <v>995</v>
      </c>
      <c r="G139" s="285"/>
      <c r="H139" s="285" t="s">
        <v>1050</v>
      </c>
      <c r="I139" s="285" t="s">
        <v>1030</v>
      </c>
      <c r="J139" s="285"/>
      <c r="K139" s="331"/>
    </row>
    <row r="140" spans="2:11" s="1" customFormat="1" ht="15" customHeight="1">
      <c r="B140" s="328"/>
      <c r="C140" s="285" t="s">
        <v>1031</v>
      </c>
      <c r="D140" s="285"/>
      <c r="E140" s="285"/>
      <c r="F140" s="306" t="s">
        <v>995</v>
      </c>
      <c r="G140" s="285"/>
      <c r="H140" s="285" t="s">
        <v>1031</v>
      </c>
      <c r="I140" s="285" t="s">
        <v>1030</v>
      </c>
      <c r="J140" s="285"/>
      <c r="K140" s="331"/>
    </row>
    <row r="141" spans="2:11" s="1" customFormat="1" ht="15" customHeight="1">
      <c r="B141" s="328"/>
      <c r="C141" s="285" t="s">
        <v>36</v>
      </c>
      <c r="D141" s="285"/>
      <c r="E141" s="285"/>
      <c r="F141" s="306" t="s">
        <v>995</v>
      </c>
      <c r="G141" s="285"/>
      <c r="H141" s="285" t="s">
        <v>1051</v>
      </c>
      <c r="I141" s="285" t="s">
        <v>1030</v>
      </c>
      <c r="J141" s="285"/>
      <c r="K141" s="331"/>
    </row>
    <row r="142" spans="2:11" s="1" customFormat="1" ht="15" customHeight="1">
      <c r="B142" s="328"/>
      <c r="C142" s="285" t="s">
        <v>1052</v>
      </c>
      <c r="D142" s="285"/>
      <c r="E142" s="285"/>
      <c r="F142" s="306" t="s">
        <v>995</v>
      </c>
      <c r="G142" s="285"/>
      <c r="H142" s="285" t="s">
        <v>1053</v>
      </c>
      <c r="I142" s="285" t="s">
        <v>1030</v>
      </c>
      <c r="J142" s="285"/>
      <c r="K142" s="331"/>
    </row>
    <row r="143" spans="2:11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pans="2:11" s="1" customFormat="1" ht="18.75" customHeight="1">
      <c r="B144" s="319"/>
      <c r="C144" s="319"/>
      <c r="D144" s="319"/>
      <c r="E144" s="319"/>
      <c r="F144" s="320"/>
      <c r="G144" s="319"/>
      <c r="H144" s="319"/>
      <c r="I144" s="319"/>
      <c r="J144" s="319"/>
      <c r="K144" s="319"/>
    </row>
    <row r="145" spans="2:11" s="1" customFormat="1" ht="18.75" customHeight="1"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</row>
    <row r="146" spans="2:11" s="1" customFormat="1" ht="7.5" customHeight="1">
      <c r="B146" s="293"/>
      <c r="C146" s="294"/>
      <c r="D146" s="294"/>
      <c r="E146" s="294"/>
      <c r="F146" s="294"/>
      <c r="G146" s="294"/>
      <c r="H146" s="294"/>
      <c r="I146" s="294"/>
      <c r="J146" s="294"/>
      <c r="K146" s="295"/>
    </row>
    <row r="147" spans="2:11" s="1" customFormat="1" ht="45" customHeight="1">
      <c r="B147" s="296"/>
      <c r="C147" s="419" t="s">
        <v>1054</v>
      </c>
      <c r="D147" s="419"/>
      <c r="E147" s="419"/>
      <c r="F147" s="419"/>
      <c r="G147" s="419"/>
      <c r="H147" s="419"/>
      <c r="I147" s="419"/>
      <c r="J147" s="419"/>
      <c r="K147" s="297"/>
    </row>
    <row r="148" spans="2:11" s="1" customFormat="1" ht="17.25" customHeight="1">
      <c r="B148" s="296"/>
      <c r="C148" s="298" t="s">
        <v>989</v>
      </c>
      <c r="D148" s="298"/>
      <c r="E148" s="298"/>
      <c r="F148" s="298" t="s">
        <v>990</v>
      </c>
      <c r="G148" s="299"/>
      <c r="H148" s="298" t="s">
        <v>52</v>
      </c>
      <c r="I148" s="298" t="s">
        <v>55</v>
      </c>
      <c r="J148" s="298" t="s">
        <v>991</v>
      </c>
      <c r="K148" s="297"/>
    </row>
    <row r="149" spans="2:11" s="1" customFormat="1" ht="17.25" customHeight="1">
      <c r="B149" s="296"/>
      <c r="C149" s="300" t="s">
        <v>992</v>
      </c>
      <c r="D149" s="300"/>
      <c r="E149" s="300"/>
      <c r="F149" s="301" t="s">
        <v>993</v>
      </c>
      <c r="G149" s="302"/>
      <c r="H149" s="300"/>
      <c r="I149" s="300"/>
      <c r="J149" s="300" t="s">
        <v>994</v>
      </c>
      <c r="K149" s="297"/>
    </row>
    <row r="150" spans="2:11" s="1" customFormat="1" ht="5.25" customHeight="1">
      <c r="B150" s="308"/>
      <c r="C150" s="303"/>
      <c r="D150" s="303"/>
      <c r="E150" s="303"/>
      <c r="F150" s="303"/>
      <c r="G150" s="304"/>
      <c r="H150" s="303"/>
      <c r="I150" s="303"/>
      <c r="J150" s="303"/>
      <c r="K150" s="331"/>
    </row>
    <row r="151" spans="2:11" s="1" customFormat="1" ht="15" customHeight="1">
      <c r="B151" s="308"/>
      <c r="C151" s="335" t="s">
        <v>998</v>
      </c>
      <c r="D151" s="285"/>
      <c r="E151" s="285"/>
      <c r="F151" s="336" t="s">
        <v>995</v>
      </c>
      <c r="G151" s="285"/>
      <c r="H151" s="335" t="s">
        <v>1035</v>
      </c>
      <c r="I151" s="335" t="s">
        <v>997</v>
      </c>
      <c r="J151" s="335">
        <v>120</v>
      </c>
      <c r="K151" s="331"/>
    </row>
    <row r="152" spans="2:11" s="1" customFormat="1" ht="15" customHeight="1">
      <c r="B152" s="308"/>
      <c r="C152" s="335" t="s">
        <v>1044</v>
      </c>
      <c r="D152" s="285"/>
      <c r="E152" s="285"/>
      <c r="F152" s="336" t="s">
        <v>995</v>
      </c>
      <c r="G152" s="285"/>
      <c r="H152" s="335" t="s">
        <v>1055</v>
      </c>
      <c r="I152" s="335" t="s">
        <v>997</v>
      </c>
      <c r="J152" s="335" t="s">
        <v>1046</v>
      </c>
      <c r="K152" s="331"/>
    </row>
    <row r="153" spans="2:11" s="1" customFormat="1" ht="15" customHeight="1">
      <c r="B153" s="308"/>
      <c r="C153" s="335" t="s">
        <v>81</v>
      </c>
      <c r="D153" s="285"/>
      <c r="E153" s="285"/>
      <c r="F153" s="336" t="s">
        <v>995</v>
      </c>
      <c r="G153" s="285"/>
      <c r="H153" s="335" t="s">
        <v>1056</v>
      </c>
      <c r="I153" s="335" t="s">
        <v>997</v>
      </c>
      <c r="J153" s="335" t="s">
        <v>1046</v>
      </c>
      <c r="K153" s="331"/>
    </row>
    <row r="154" spans="2:11" s="1" customFormat="1" ht="15" customHeight="1">
      <c r="B154" s="308"/>
      <c r="C154" s="335" t="s">
        <v>1000</v>
      </c>
      <c r="D154" s="285"/>
      <c r="E154" s="285"/>
      <c r="F154" s="336" t="s">
        <v>1001</v>
      </c>
      <c r="G154" s="285"/>
      <c r="H154" s="335" t="s">
        <v>1035</v>
      </c>
      <c r="I154" s="335" t="s">
        <v>997</v>
      </c>
      <c r="J154" s="335">
        <v>50</v>
      </c>
      <c r="K154" s="331"/>
    </row>
    <row r="155" spans="2:11" s="1" customFormat="1" ht="15" customHeight="1">
      <c r="B155" s="308"/>
      <c r="C155" s="335" t="s">
        <v>1003</v>
      </c>
      <c r="D155" s="285"/>
      <c r="E155" s="285"/>
      <c r="F155" s="336" t="s">
        <v>995</v>
      </c>
      <c r="G155" s="285"/>
      <c r="H155" s="335" t="s">
        <v>1035</v>
      </c>
      <c r="I155" s="335" t="s">
        <v>1005</v>
      </c>
      <c r="J155" s="335"/>
      <c r="K155" s="331"/>
    </row>
    <row r="156" spans="2:11" s="1" customFormat="1" ht="15" customHeight="1">
      <c r="B156" s="308"/>
      <c r="C156" s="335" t="s">
        <v>1014</v>
      </c>
      <c r="D156" s="285"/>
      <c r="E156" s="285"/>
      <c r="F156" s="336" t="s">
        <v>1001</v>
      </c>
      <c r="G156" s="285"/>
      <c r="H156" s="335" t="s">
        <v>1035</v>
      </c>
      <c r="I156" s="335" t="s">
        <v>997</v>
      </c>
      <c r="J156" s="335">
        <v>50</v>
      </c>
      <c r="K156" s="331"/>
    </row>
    <row r="157" spans="2:11" s="1" customFormat="1" ht="15" customHeight="1">
      <c r="B157" s="308"/>
      <c r="C157" s="335" t="s">
        <v>1022</v>
      </c>
      <c r="D157" s="285"/>
      <c r="E157" s="285"/>
      <c r="F157" s="336" t="s">
        <v>1001</v>
      </c>
      <c r="G157" s="285"/>
      <c r="H157" s="335" t="s">
        <v>1035</v>
      </c>
      <c r="I157" s="335" t="s">
        <v>997</v>
      </c>
      <c r="J157" s="335">
        <v>50</v>
      </c>
      <c r="K157" s="331"/>
    </row>
    <row r="158" spans="2:11" s="1" customFormat="1" ht="15" customHeight="1">
      <c r="B158" s="308"/>
      <c r="C158" s="335" t="s">
        <v>1020</v>
      </c>
      <c r="D158" s="285"/>
      <c r="E158" s="285"/>
      <c r="F158" s="336" t="s">
        <v>1001</v>
      </c>
      <c r="G158" s="285"/>
      <c r="H158" s="335" t="s">
        <v>1035</v>
      </c>
      <c r="I158" s="335" t="s">
        <v>997</v>
      </c>
      <c r="J158" s="335">
        <v>50</v>
      </c>
      <c r="K158" s="331"/>
    </row>
    <row r="159" spans="2:11" s="1" customFormat="1" ht="15" customHeight="1">
      <c r="B159" s="308"/>
      <c r="C159" s="335" t="s">
        <v>109</v>
      </c>
      <c r="D159" s="285"/>
      <c r="E159" s="285"/>
      <c r="F159" s="336" t="s">
        <v>995</v>
      </c>
      <c r="G159" s="285"/>
      <c r="H159" s="335" t="s">
        <v>1057</v>
      </c>
      <c r="I159" s="335" t="s">
        <v>997</v>
      </c>
      <c r="J159" s="335" t="s">
        <v>1058</v>
      </c>
      <c r="K159" s="331"/>
    </row>
    <row r="160" spans="2:11" s="1" customFormat="1" ht="15" customHeight="1">
      <c r="B160" s="308"/>
      <c r="C160" s="335" t="s">
        <v>1059</v>
      </c>
      <c r="D160" s="285"/>
      <c r="E160" s="285"/>
      <c r="F160" s="336" t="s">
        <v>995</v>
      </c>
      <c r="G160" s="285"/>
      <c r="H160" s="335" t="s">
        <v>1060</v>
      </c>
      <c r="I160" s="335" t="s">
        <v>1030</v>
      </c>
      <c r="J160" s="335"/>
      <c r="K160" s="331"/>
    </row>
    <row r="161" spans="2:11" s="1" customFormat="1" ht="15" customHeight="1">
      <c r="B161" s="337"/>
      <c r="C161" s="317"/>
      <c r="D161" s="317"/>
      <c r="E161" s="317"/>
      <c r="F161" s="317"/>
      <c r="G161" s="317"/>
      <c r="H161" s="317"/>
      <c r="I161" s="317"/>
      <c r="J161" s="317"/>
      <c r="K161" s="338"/>
    </row>
    <row r="162" spans="2:11" s="1" customFormat="1" ht="18.75" customHeight="1">
      <c r="B162" s="319"/>
      <c r="C162" s="329"/>
      <c r="D162" s="329"/>
      <c r="E162" s="329"/>
      <c r="F162" s="339"/>
      <c r="G162" s="329"/>
      <c r="H162" s="329"/>
      <c r="I162" s="329"/>
      <c r="J162" s="329"/>
      <c r="K162" s="319"/>
    </row>
    <row r="163" spans="2:11" s="1" customFormat="1" ht="18.75" customHeight="1"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</row>
    <row r="164" spans="2:11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pans="2:11" s="1" customFormat="1" ht="45" customHeight="1">
      <c r="B165" s="277"/>
      <c r="C165" s="417" t="s">
        <v>1061</v>
      </c>
      <c r="D165" s="417"/>
      <c r="E165" s="417"/>
      <c r="F165" s="417"/>
      <c r="G165" s="417"/>
      <c r="H165" s="417"/>
      <c r="I165" s="417"/>
      <c r="J165" s="417"/>
      <c r="K165" s="278"/>
    </row>
    <row r="166" spans="2:11" s="1" customFormat="1" ht="17.25" customHeight="1">
      <c r="B166" s="277"/>
      <c r="C166" s="298" t="s">
        <v>989</v>
      </c>
      <c r="D166" s="298"/>
      <c r="E166" s="298"/>
      <c r="F166" s="298" t="s">
        <v>990</v>
      </c>
      <c r="G166" s="340"/>
      <c r="H166" s="341" t="s">
        <v>52</v>
      </c>
      <c r="I166" s="341" t="s">
        <v>55</v>
      </c>
      <c r="J166" s="298" t="s">
        <v>991</v>
      </c>
      <c r="K166" s="278"/>
    </row>
    <row r="167" spans="2:11" s="1" customFormat="1" ht="17.25" customHeight="1">
      <c r="B167" s="279"/>
      <c r="C167" s="300" t="s">
        <v>992</v>
      </c>
      <c r="D167" s="300"/>
      <c r="E167" s="300"/>
      <c r="F167" s="301" t="s">
        <v>993</v>
      </c>
      <c r="G167" s="342"/>
      <c r="H167" s="343"/>
      <c r="I167" s="343"/>
      <c r="J167" s="300" t="s">
        <v>994</v>
      </c>
      <c r="K167" s="280"/>
    </row>
    <row r="168" spans="2:11" s="1" customFormat="1" ht="5.25" customHeight="1">
      <c r="B168" s="308"/>
      <c r="C168" s="303"/>
      <c r="D168" s="303"/>
      <c r="E168" s="303"/>
      <c r="F168" s="303"/>
      <c r="G168" s="304"/>
      <c r="H168" s="303"/>
      <c r="I168" s="303"/>
      <c r="J168" s="303"/>
      <c r="K168" s="331"/>
    </row>
    <row r="169" spans="2:11" s="1" customFormat="1" ht="15" customHeight="1">
      <c r="B169" s="308"/>
      <c r="C169" s="285" t="s">
        <v>998</v>
      </c>
      <c r="D169" s="285"/>
      <c r="E169" s="285"/>
      <c r="F169" s="306" t="s">
        <v>995</v>
      </c>
      <c r="G169" s="285"/>
      <c r="H169" s="285" t="s">
        <v>1035</v>
      </c>
      <c r="I169" s="285" t="s">
        <v>997</v>
      </c>
      <c r="J169" s="285">
        <v>120</v>
      </c>
      <c r="K169" s="331"/>
    </row>
    <row r="170" spans="2:11" s="1" customFormat="1" ht="15" customHeight="1">
      <c r="B170" s="308"/>
      <c r="C170" s="285" t="s">
        <v>1044</v>
      </c>
      <c r="D170" s="285"/>
      <c r="E170" s="285"/>
      <c r="F170" s="306" t="s">
        <v>995</v>
      </c>
      <c r="G170" s="285"/>
      <c r="H170" s="285" t="s">
        <v>1045</v>
      </c>
      <c r="I170" s="285" t="s">
        <v>997</v>
      </c>
      <c r="J170" s="285" t="s">
        <v>1046</v>
      </c>
      <c r="K170" s="331"/>
    </row>
    <row r="171" spans="2:11" s="1" customFormat="1" ht="15" customHeight="1">
      <c r="B171" s="308"/>
      <c r="C171" s="285" t="s">
        <v>81</v>
      </c>
      <c r="D171" s="285"/>
      <c r="E171" s="285"/>
      <c r="F171" s="306" t="s">
        <v>995</v>
      </c>
      <c r="G171" s="285"/>
      <c r="H171" s="285" t="s">
        <v>1062</v>
      </c>
      <c r="I171" s="285" t="s">
        <v>997</v>
      </c>
      <c r="J171" s="285" t="s">
        <v>1046</v>
      </c>
      <c r="K171" s="331"/>
    </row>
    <row r="172" spans="2:11" s="1" customFormat="1" ht="15" customHeight="1">
      <c r="B172" s="308"/>
      <c r="C172" s="285" t="s">
        <v>1000</v>
      </c>
      <c r="D172" s="285"/>
      <c r="E172" s="285"/>
      <c r="F172" s="306" t="s">
        <v>1001</v>
      </c>
      <c r="G172" s="285"/>
      <c r="H172" s="285" t="s">
        <v>1062</v>
      </c>
      <c r="I172" s="285" t="s">
        <v>997</v>
      </c>
      <c r="J172" s="285">
        <v>50</v>
      </c>
      <c r="K172" s="331"/>
    </row>
    <row r="173" spans="2:11" s="1" customFormat="1" ht="15" customHeight="1">
      <c r="B173" s="308"/>
      <c r="C173" s="285" t="s">
        <v>1003</v>
      </c>
      <c r="D173" s="285"/>
      <c r="E173" s="285"/>
      <c r="F173" s="306" t="s">
        <v>995</v>
      </c>
      <c r="G173" s="285"/>
      <c r="H173" s="285" t="s">
        <v>1062</v>
      </c>
      <c r="I173" s="285" t="s">
        <v>1005</v>
      </c>
      <c r="J173" s="285"/>
      <c r="K173" s="331"/>
    </row>
    <row r="174" spans="2:11" s="1" customFormat="1" ht="15" customHeight="1">
      <c r="B174" s="308"/>
      <c r="C174" s="285" t="s">
        <v>1014</v>
      </c>
      <c r="D174" s="285"/>
      <c r="E174" s="285"/>
      <c r="F174" s="306" t="s">
        <v>1001</v>
      </c>
      <c r="G174" s="285"/>
      <c r="H174" s="285" t="s">
        <v>1062</v>
      </c>
      <c r="I174" s="285" t="s">
        <v>997</v>
      </c>
      <c r="J174" s="285">
        <v>50</v>
      </c>
      <c r="K174" s="331"/>
    </row>
    <row r="175" spans="2:11" s="1" customFormat="1" ht="15" customHeight="1">
      <c r="B175" s="308"/>
      <c r="C175" s="285" t="s">
        <v>1022</v>
      </c>
      <c r="D175" s="285"/>
      <c r="E175" s="285"/>
      <c r="F175" s="306" t="s">
        <v>1001</v>
      </c>
      <c r="G175" s="285"/>
      <c r="H175" s="285" t="s">
        <v>1062</v>
      </c>
      <c r="I175" s="285" t="s">
        <v>997</v>
      </c>
      <c r="J175" s="285">
        <v>50</v>
      </c>
      <c r="K175" s="331"/>
    </row>
    <row r="176" spans="2:11" s="1" customFormat="1" ht="15" customHeight="1">
      <c r="B176" s="308"/>
      <c r="C176" s="285" t="s">
        <v>1020</v>
      </c>
      <c r="D176" s="285"/>
      <c r="E176" s="285"/>
      <c r="F176" s="306" t="s">
        <v>1001</v>
      </c>
      <c r="G176" s="285"/>
      <c r="H176" s="285" t="s">
        <v>1062</v>
      </c>
      <c r="I176" s="285" t="s">
        <v>997</v>
      </c>
      <c r="J176" s="285">
        <v>50</v>
      </c>
      <c r="K176" s="331"/>
    </row>
    <row r="177" spans="2:11" s="1" customFormat="1" ht="15" customHeight="1">
      <c r="B177" s="308"/>
      <c r="C177" s="285" t="s">
        <v>123</v>
      </c>
      <c r="D177" s="285"/>
      <c r="E177" s="285"/>
      <c r="F177" s="306" t="s">
        <v>995</v>
      </c>
      <c r="G177" s="285"/>
      <c r="H177" s="285" t="s">
        <v>1063</v>
      </c>
      <c r="I177" s="285" t="s">
        <v>1064</v>
      </c>
      <c r="J177" s="285"/>
      <c r="K177" s="331"/>
    </row>
    <row r="178" spans="2:11" s="1" customFormat="1" ht="15" customHeight="1">
      <c r="B178" s="308"/>
      <c r="C178" s="285" t="s">
        <v>55</v>
      </c>
      <c r="D178" s="285"/>
      <c r="E178" s="285"/>
      <c r="F178" s="306" t="s">
        <v>995</v>
      </c>
      <c r="G178" s="285"/>
      <c r="H178" s="285" t="s">
        <v>1065</v>
      </c>
      <c r="I178" s="285" t="s">
        <v>1066</v>
      </c>
      <c r="J178" s="285">
        <v>1</v>
      </c>
      <c r="K178" s="331"/>
    </row>
    <row r="179" spans="2:11" s="1" customFormat="1" ht="15" customHeight="1">
      <c r="B179" s="308"/>
      <c r="C179" s="285" t="s">
        <v>51</v>
      </c>
      <c r="D179" s="285"/>
      <c r="E179" s="285"/>
      <c r="F179" s="306" t="s">
        <v>995</v>
      </c>
      <c r="G179" s="285"/>
      <c r="H179" s="285" t="s">
        <v>1067</v>
      </c>
      <c r="I179" s="285" t="s">
        <v>997</v>
      </c>
      <c r="J179" s="285">
        <v>20</v>
      </c>
      <c r="K179" s="331"/>
    </row>
    <row r="180" spans="2:11" s="1" customFormat="1" ht="15" customHeight="1">
      <c r="B180" s="308"/>
      <c r="C180" s="285" t="s">
        <v>52</v>
      </c>
      <c r="D180" s="285"/>
      <c r="E180" s="285"/>
      <c r="F180" s="306" t="s">
        <v>995</v>
      </c>
      <c r="G180" s="285"/>
      <c r="H180" s="285" t="s">
        <v>1068</v>
      </c>
      <c r="I180" s="285" t="s">
        <v>997</v>
      </c>
      <c r="J180" s="285">
        <v>255</v>
      </c>
      <c r="K180" s="331"/>
    </row>
    <row r="181" spans="2:11" s="1" customFormat="1" ht="15" customHeight="1">
      <c r="B181" s="308"/>
      <c r="C181" s="285" t="s">
        <v>124</v>
      </c>
      <c r="D181" s="285"/>
      <c r="E181" s="285"/>
      <c r="F181" s="306" t="s">
        <v>995</v>
      </c>
      <c r="G181" s="285"/>
      <c r="H181" s="285" t="s">
        <v>959</v>
      </c>
      <c r="I181" s="285" t="s">
        <v>997</v>
      </c>
      <c r="J181" s="285">
        <v>10</v>
      </c>
      <c r="K181" s="331"/>
    </row>
    <row r="182" spans="2:11" s="1" customFormat="1" ht="15" customHeight="1">
      <c r="B182" s="308"/>
      <c r="C182" s="285" t="s">
        <v>125</v>
      </c>
      <c r="D182" s="285"/>
      <c r="E182" s="285"/>
      <c r="F182" s="306" t="s">
        <v>995</v>
      </c>
      <c r="G182" s="285"/>
      <c r="H182" s="285" t="s">
        <v>1069</v>
      </c>
      <c r="I182" s="285" t="s">
        <v>1030</v>
      </c>
      <c r="J182" s="285"/>
      <c r="K182" s="331"/>
    </row>
    <row r="183" spans="2:11" s="1" customFormat="1" ht="15" customHeight="1">
      <c r="B183" s="308"/>
      <c r="C183" s="285" t="s">
        <v>1070</v>
      </c>
      <c r="D183" s="285"/>
      <c r="E183" s="285"/>
      <c r="F183" s="306" t="s">
        <v>995</v>
      </c>
      <c r="G183" s="285"/>
      <c r="H183" s="285" t="s">
        <v>1071</v>
      </c>
      <c r="I183" s="285" t="s">
        <v>1030</v>
      </c>
      <c r="J183" s="285"/>
      <c r="K183" s="331"/>
    </row>
    <row r="184" spans="2:11" s="1" customFormat="1" ht="15" customHeight="1">
      <c r="B184" s="308"/>
      <c r="C184" s="285" t="s">
        <v>1059</v>
      </c>
      <c r="D184" s="285"/>
      <c r="E184" s="285"/>
      <c r="F184" s="306" t="s">
        <v>995</v>
      </c>
      <c r="G184" s="285"/>
      <c r="H184" s="285" t="s">
        <v>1072</v>
      </c>
      <c r="I184" s="285" t="s">
        <v>1030</v>
      </c>
      <c r="J184" s="285"/>
      <c r="K184" s="331"/>
    </row>
    <row r="185" spans="2:11" s="1" customFormat="1" ht="15" customHeight="1">
      <c r="B185" s="308"/>
      <c r="C185" s="285" t="s">
        <v>127</v>
      </c>
      <c r="D185" s="285"/>
      <c r="E185" s="285"/>
      <c r="F185" s="306" t="s">
        <v>1001</v>
      </c>
      <c r="G185" s="285"/>
      <c r="H185" s="285" t="s">
        <v>1073</v>
      </c>
      <c r="I185" s="285" t="s">
        <v>997</v>
      </c>
      <c r="J185" s="285">
        <v>50</v>
      </c>
      <c r="K185" s="331"/>
    </row>
    <row r="186" spans="2:11" s="1" customFormat="1" ht="15" customHeight="1">
      <c r="B186" s="308"/>
      <c r="C186" s="285" t="s">
        <v>1074</v>
      </c>
      <c r="D186" s="285"/>
      <c r="E186" s="285"/>
      <c r="F186" s="306" t="s">
        <v>1001</v>
      </c>
      <c r="G186" s="285"/>
      <c r="H186" s="285" t="s">
        <v>1075</v>
      </c>
      <c r="I186" s="285" t="s">
        <v>1076</v>
      </c>
      <c r="J186" s="285"/>
      <c r="K186" s="331"/>
    </row>
    <row r="187" spans="2:11" s="1" customFormat="1" ht="15" customHeight="1">
      <c r="B187" s="308"/>
      <c r="C187" s="285" t="s">
        <v>1077</v>
      </c>
      <c r="D187" s="285"/>
      <c r="E187" s="285"/>
      <c r="F187" s="306" t="s">
        <v>1001</v>
      </c>
      <c r="G187" s="285"/>
      <c r="H187" s="285" t="s">
        <v>1078</v>
      </c>
      <c r="I187" s="285" t="s">
        <v>1076</v>
      </c>
      <c r="J187" s="285"/>
      <c r="K187" s="331"/>
    </row>
    <row r="188" spans="2:11" s="1" customFormat="1" ht="15" customHeight="1">
      <c r="B188" s="308"/>
      <c r="C188" s="285" t="s">
        <v>1079</v>
      </c>
      <c r="D188" s="285"/>
      <c r="E188" s="285"/>
      <c r="F188" s="306" t="s">
        <v>1001</v>
      </c>
      <c r="G188" s="285"/>
      <c r="H188" s="285" t="s">
        <v>1080</v>
      </c>
      <c r="I188" s="285" t="s">
        <v>1076</v>
      </c>
      <c r="J188" s="285"/>
      <c r="K188" s="331"/>
    </row>
    <row r="189" spans="2:11" s="1" customFormat="1" ht="15" customHeight="1">
      <c r="B189" s="308"/>
      <c r="C189" s="344" t="s">
        <v>1081</v>
      </c>
      <c r="D189" s="285"/>
      <c r="E189" s="285"/>
      <c r="F189" s="306" t="s">
        <v>1001</v>
      </c>
      <c r="G189" s="285"/>
      <c r="H189" s="285" t="s">
        <v>1082</v>
      </c>
      <c r="I189" s="285" t="s">
        <v>1083</v>
      </c>
      <c r="J189" s="345" t="s">
        <v>1084</v>
      </c>
      <c r="K189" s="331"/>
    </row>
    <row r="190" spans="2:11" s="18" customFormat="1" ht="15" customHeight="1">
      <c r="B190" s="346"/>
      <c r="C190" s="347" t="s">
        <v>1085</v>
      </c>
      <c r="D190" s="348"/>
      <c r="E190" s="348"/>
      <c r="F190" s="349" t="s">
        <v>1001</v>
      </c>
      <c r="G190" s="348"/>
      <c r="H190" s="348" t="s">
        <v>1086</v>
      </c>
      <c r="I190" s="348" t="s">
        <v>1083</v>
      </c>
      <c r="J190" s="350" t="s">
        <v>1084</v>
      </c>
      <c r="K190" s="351"/>
    </row>
    <row r="191" spans="2:11" s="1" customFormat="1" ht="15" customHeight="1">
      <c r="B191" s="308"/>
      <c r="C191" s="344" t="s">
        <v>40</v>
      </c>
      <c r="D191" s="285"/>
      <c r="E191" s="285"/>
      <c r="F191" s="306" t="s">
        <v>995</v>
      </c>
      <c r="G191" s="285"/>
      <c r="H191" s="282" t="s">
        <v>1087</v>
      </c>
      <c r="I191" s="285" t="s">
        <v>1088</v>
      </c>
      <c r="J191" s="285"/>
      <c r="K191" s="331"/>
    </row>
    <row r="192" spans="2:11" s="1" customFormat="1" ht="15" customHeight="1">
      <c r="B192" s="308"/>
      <c r="C192" s="344" t="s">
        <v>1089</v>
      </c>
      <c r="D192" s="285"/>
      <c r="E192" s="285"/>
      <c r="F192" s="306" t="s">
        <v>995</v>
      </c>
      <c r="G192" s="285"/>
      <c r="H192" s="285" t="s">
        <v>1090</v>
      </c>
      <c r="I192" s="285" t="s">
        <v>1030</v>
      </c>
      <c r="J192" s="285"/>
      <c r="K192" s="331"/>
    </row>
    <row r="193" spans="2:11" s="1" customFormat="1" ht="15" customHeight="1">
      <c r="B193" s="308"/>
      <c r="C193" s="344" t="s">
        <v>1091</v>
      </c>
      <c r="D193" s="285"/>
      <c r="E193" s="285"/>
      <c r="F193" s="306" t="s">
        <v>995</v>
      </c>
      <c r="G193" s="285"/>
      <c r="H193" s="285" t="s">
        <v>1092</v>
      </c>
      <c r="I193" s="285" t="s">
        <v>1030</v>
      </c>
      <c r="J193" s="285"/>
      <c r="K193" s="331"/>
    </row>
    <row r="194" spans="2:11" s="1" customFormat="1" ht="15" customHeight="1">
      <c r="B194" s="308"/>
      <c r="C194" s="344" t="s">
        <v>1093</v>
      </c>
      <c r="D194" s="285"/>
      <c r="E194" s="285"/>
      <c r="F194" s="306" t="s">
        <v>1001</v>
      </c>
      <c r="G194" s="285"/>
      <c r="H194" s="285" t="s">
        <v>1094</v>
      </c>
      <c r="I194" s="285" t="s">
        <v>1030</v>
      </c>
      <c r="J194" s="285"/>
      <c r="K194" s="331"/>
    </row>
    <row r="195" spans="2:11" s="1" customFormat="1" ht="15" customHeight="1">
      <c r="B195" s="337"/>
      <c r="C195" s="352"/>
      <c r="D195" s="317"/>
      <c r="E195" s="317"/>
      <c r="F195" s="317"/>
      <c r="G195" s="317"/>
      <c r="H195" s="317"/>
      <c r="I195" s="317"/>
      <c r="J195" s="317"/>
      <c r="K195" s="338"/>
    </row>
    <row r="196" spans="2:11" s="1" customFormat="1" ht="18.75" customHeight="1">
      <c r="B196" s="319"/>
      <c r="C196" s="329"/>
      <c r="D196" s="329"/>
      <c r="E196" s="329"/>
      <c r="F196" s="339"/>
      <c r="G196" s="329"/>
      <c r="H196" s="329"/>
      <c r="I196" s="329"/>
      <c r="J196" s="329"/>
      <c r="K196" s="319"/>
    </row>
    <row r="197" spans="2:11" s="1" customFormat="1" ht="18.75" customHeight="1">
      <c r="B197" s="319"/>
      <c r="C197" s="329"/>
      <c r="D197" s="329"/>
      <c r="E197" s="329"/>
      <c r="F197" s="339"/>
      <c r="G197" s="329"/>
      <c r="H197" s="329"/>
      <c r="I197" s="329"/>
      <c r="J197" s="329"/>
      <c r="K197" s="319"/>
    </row>
    <row r="198" spans="2:11" s="1" customFormat="1" ht="18.75" customHeight="1">
      <c r="B198" s="292"/>
      <c r="C198" s="292"/>
      <c r="D198" s="292"/>
      <c r="E198" s="292"/>
      <c r="F198" s="292"/>
      <c r="G198" s="292"/>
      <c r="H198" s="292"/>
      <c r="I198" s="292"/>
      <c r="J198" s="292"/>
      <c r="K198" s="292"/>
    </row>
    <row r="199" spans="2:11" s="1" customFormat="1" ht="13.5">
      <c r="B199" s="274"/>
      <c r="C199" s="275"/>
      <c r="D199" s="275"/>
      <c r="E199" s="275"/>
      <c r="F199" s="275"/>
      <c r="G199" s="275"/>
      <c r="H199" s="275"/>
      <c r="I199" s="275"/>
      <c r="J199" s="275"/>
      <c r="K199" s="276"/>
    </row>
    <row r="200" spans="2:11" s="1" customFormat="1" ht="21">
      <c r="B200" s="277"/>
      <c r="C200" s="417" t="s">
        <v>1095</v>
      </c>
      <c r="D200" s="417"/>
      <c r="E200" s="417"/>
      <c r="F200" s="417"/>
      <c r="G200" s="417"/>
      <c r="H200" s="417"/>
      <c r="I200" s="417"/>
      <c r="J200" s="417"/>
      <c r="K200" s="278"/>
    </row>
    <row r="201" spans="2:11" s="1" customFormat="1" ht="25.5" customHeight="1">
      <c r="B201" s="277"/>
      <c r="C201" s="353" t="s">
        <v>1096</v>
      </c>
      <c r="D201" s="353"/>
      <c r="E201" s="353"/>
      <c r="F201" s="353" t="s">
        <v>1097</v>
      </c>
      <c r="G201" s="354"/>
      <c r="H201" s="420" t="s">
        <v>1098</v>
      </c>
      <c r="I201" s="420"/>
      <c r="J201" s="420"/>
      <c r="K201" s="278"/>
    </row>
    <row r="202" spans="2:11" s="1" customFormat="1" ht="5.25" customHeight="1">
      <c r="B202" s="308"/>
      <c r="C202" s="303"/>
      <c r="D202" s="303"/>
      <c r="E202" s="303"/>
      <c r="F202" s="303"/>
      <c r="G202" s="329"/>
      <c r="H202" s="303"/>
      <c r="I202" s="303"/>
      <c r="J202" s="303"/>
      <c r="K202" s="331"/>
    </row>
    <row r="203" spans="2:11" s="1" customFormat="1" ht="15" customHeight="1">
      <c r="B203" s="308"/>
      <c r="C203" s="285" t="s">
        <v>1088</v>
      </c>
      <c r="D203" s="285"/>
      <c r="E203" s="285"/>
      <c r="F203" s="306" t="s">
        <v>41</v>
      </c>
      <c r="G203" s="285"/>
      <c r="H203" s="421" t="s">
        <v>1099</v>
      </c>
      <c r="I203" s="421"/>
      <c r="J203" s="421"/>
      <c r="K203" s="331"/>
    </row>
    <row r="204" spans="2:11" s="1" customFormat="1" ht="15" customHeight="1">
      <c r="B204" s="308"/>
      <c r="C204" s="285"/>
      <c r="D204" s="285"/>
      <c r="E204" s="285"/>
      <c r="F204" s="306" t="s">
        <v>42</v>
      </c>
      <c r="G204" s="285"/>
      <c r="H204" s="421" t="s">
        <v>1100</v>
      </c>
      <c r="I204" s="421"/>
      <c r="J204" s="421"/>
      <c r="K204" s="331"/>
    </row>
    <row r="205" spans="2:11" s="1" customFormat="1" ht="15" customHeight="1">
      <c r="B205" s="308"/>
      <c r="C205" s="285"/>
      <c r="D205" s="285"/>
      <c r="E205" s="285"/>
      <c r="F205" s="306" t="s">
        <v>45</v>
      </c>
      <c r="G205" s="285"/>
      <c r="H205" s="421" t="s">
        <v>1101</v>
      </c>
      <c r="I205" s="421"/>
      <c r="J205" s="421"/>
      <c r="K205" s="331"/>
    </row>
    <row r="206" spans="2:11" s="1" customFormat="1" ht="15" customHeight="1">
      <c r="B206" s="308"/>
      <c r="C206" s="285"/>
      <c r="D206" s="285"/>
      <c r="E206" s="285"/>
      <c r="F206" s="306" t="s">
        <v>43</v>
      </c>
      <c r="G206" s="285"/>
      <c r="H206" s="421" t="s">
        <v>1102</v>
      </c>
      <c r="I206" s="421"/>
      <c r="J206" s="421"/>
      <c r="K206" s="331"/>
    </row>
    <row r="207" spans="2:11" s="1" customFormat="1" ht="15" customHeight="1">
      <c r="B207" s="308"/>
      <c r="C207" s="285"/>
      <c r="D207" s="285"/>
      <c r="E207" s="285"/>
      <c r="F207" s="306" t="s">
        <v>44</v>
      </c>
      <c r="G207" s="285"/>
      <c r="H207" s="421" t="s">
        <v>1103</v>
      </c>
      <c r="I207" s="421"/>
      <c r="J207" s="421"/>
      <c r="K207" s="331"/>
    </row>
    <row r="208" spans="2:11" s="1" customFormat="1" ht="15" customHeight="1">
      <c r="B208" s="308"/>
      <c r="C208" s="285"/>
      <c r="D208" s="285"/>
      <c r="E208" s="285"/>
      <c r="F208" s="306"/>
      <c r="G208" s="285"/>
      <c r="H208" s="285"/>
      <c r="I208" s="285"/>
      <c r="J208" s="285"/>
      <c r="K208" s="331"/>
    </row>
    <row r="209" spans="2:11" s="1" customFormat="1" ht="15" customHeight="1">
      <c r="B209" s="308"/>
      <c r="C209" s="285" t="s">
        <v>1042</v>
      </c>
      <c r="D209" s="285"/>
      <c r="E209" s="285"/>
      <c r="F209" s="306" t="s">
        <v>76</v>
      </c>
      <c r="G209" s="285"/>
      <c r="H209" s="421" t="s">
        <v>1104</v>
      </c>
      <c r="I209" s="421"/>
      <c r="J209" s="421"/>
      <c r="K209" s="331"/>
    </row>
    <row r="210" spans="2:11" s="1" customFormat="1" ht="15" customHeight="1">
      <c r="B210" s="308"/>
      <c r="C210" s="285"/>
      <c r="D210" s="285"/>
      <c r="E210" s="285"/>
      <c r="F210" s="306" t="s">
        <v>939</v>
      </c>
      <c r="G210" s="285"/>
      <c r="H210" s="421" t="s">
        <v>940</v>
      </c>
      <c r="I210" s="421"/>
      <c r="J210" s="421"/>
      <c r="K210" s="331"/>
    </row>
    <row r="211" spans="2:11" s="1" customFormat="1" ht="15" customHeight="1">
      <c r="B211" s="308"/>
      <c r="C211" s="285"/>
      <c r="D211" s="285"/>
      <c r="E211" s="285"/>
      <c r="F211" s="306" t="s">
        <v>937</v>
      </c>
      <c r="G211" s="285"/>
      <c r="H211" s="421" t="s">
        <v>1105</v>
      </c>
      <c r="I211" s="421"/>
      <c r="J211" s="421"/>
      <c r="K211" s="331"/>
    </row>
    <row r="212" spans="2:11" s="1" customFormat="1" ht="15" customHeight="1">
      <c r="B212" s="355"/>
      <c r="C212" s="285"/>
      <c r="D212" s="285"/>
      <c r="E212" s="285"/>
      <c r="F212" s="306" t="s">
        <v>87</v>
      </c>
      <c r="G212" s="344"/>
      <c r="H212" s="422" t="s">
        <v>941</v>
      </c>
      <c r="I212" s="422"/>
      <c r="J212" s="422"/>
      <c r="K212" s="356"/>
    </row>
    <row r="213" spans="2:11" s="1" customFormat="1" ht="15" customHeight="1">
      <c r="B213" s="355"/>
      <c r="C213" s="285"/>
      <c r="D213" s="285"/>
      <c r="E213" s="285"/>
      <c r="F213" s="306" t="s">
        <v>942</v>
      </c>
      <c r="G213" s="344"/>
      <c r="H213" s="422" t="s">
        <v>892</v>
      </c>
      <c r="I213" s="422"/>
      <c r="J213" s="422"/>
      <c r="K213" s="356"/>
    </row>
    <row r="214" spans="2:11" s="1" customFormat="1" ht="15" customHeight="1">
      <c r="B214" s="355"/>
      <c r="C214" s="285"/>
      <c r="D214" s="285"/>
      <c r="E214" s="285"/>
      <c r="F214" s="306"/>
      <c r="G214" s="344"/>
      <c r="H214" s="335"/>
      <c r="I214" s="335"/>
      <c r="J214" s="335"/>
      <c r="K214" s="356"/>
    </row>
    <row r="215" spans="2:11" s="1" customFormat="1" ht="15" customHeight="1">
      <c r="B215" s="355"/>
      <c r="C215" s="285" t="s">
        <v>1066</v>
      </c>
      <c r="D215" s="285"/>
      <c r="E215" s="285"/>
      <c r="F215" s="306">
        <v>1</v>
      </c>
      <c r="G215" s="344"/>
      <c r="H215" s="422" t="s">
        <v>1106</v>
      </c>
      <c r="I215" s="422"/>
      <c r="J215" s="422"/>
      <c r="K215" s="356"/>
    </row>
    <row r="216" spans="2:11" s="1" customFormat="1" ht="15" customHeight="1">
      <c r="B216" s="355"/>
      <c r="C216" s="285"/>
      <c r="D216" s="285"/>
      <c r="E216" s="285"/>
      <c r="F216" s="306">
        <v>2</v>
      </c>
      <c r="G216" s="344"/>
      <c r="H216" s="422" t="s">
        <v>1107</v>
      </c>
      <c r="I216" s="422"/>
      <c r="J216" s="422"/>
      <c r="K216" s="356"/>
    </row>
    <row r="217" spans="2:11" s="1" customFormat="1" ht="15" customHeight="1">
      <c r="B217" s="355"/>
      <c r="C217" s="285"/>
      <c r="D217" s="285"/>
      <c r="E217" s="285"/>
      <c r="F217" s="306">
        <v>3</v>
      </c>
      <c r="G217" s="344"/>
      <c r="H217" s="422" t="s">
        <v>1108</v>
      </c>
      <c r="I217" s="422"/>
      <c r="J217" s="422"/>
      <c r="K217" s="356"/>
    </row>
    <row r="218" spans="2:11" s="1" customFormat="1" ht="15" customHeight="1">
      <c r="B218" s="355"/>
      <c r="C218" s="285"/>
      <c r="D218" s="285"/>
      <c r="E218" s="285"/>
      <c r="F218" s="306">
        <v>4</v>
      </c>
      <c r="G218" s="344"/>
      <c r="H218" s="422" t="s">
        <v>1109</v>
      </c>
      <c r="I218" s="422"/>
      <c r="J218" s="422"/>
      <c r="K218" s="356"/>
    </row>
    <row r="219" spans="2:11" s="1" customFormat="1" ht="12.75" customHeight="1">
      <c r="B219" s="357"/>
      <c r="C219" s="358"/>
      <c r="D219" s="358"/>
      <c r="E219" s="358"/>
      <c r="F219" s="358"/>
      <c r="G219" s="358"/>
      <c r="H219" s="358"/>
      <c r="I219" s="358"/>
      <c r="J219" s="358"/>
      <c r="K219" s="35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Komunikace</vt:lpstr>
      <vt:lpstr>S - Sanace zemní pláně</vt:lpstr>
      <vt:lpstr>V - VON</vt:lpstr>
      <vt:lpstr>Seznam figur</vt:lpstr>
      <vt:lpstr>Pokyny pro vyplnění</vt:lpstr>
      <vt:lpstr>'01 - Komunikace'!Názvy_tisku</vt:lpstr>
      <vt:lpstr>'Rekapitulace stavby'!Názvy_tisku</vt:lpstr>
      <vt:lpstr>'S - Sanace zemní pláně'!Názvy_tisku</vt:lpstr>
      <vt:lpstr>'Seznam figur'!Názvy_tisku</vt:lpstr>
      <vt:lpstr>'V - VON'!Názvy_tisku</vt:lpstr>
      <vt:lpstr>'01 - Komunikace'!Oblast_tisku</vt:lpstr>
      <vt:lpstr>'Pokyny pro vyplnění'!Oblast_tisku</vt:lpstr>
      <vt:lpstr>'Rekapitulace stavby'!Oblast_tisku</vt:lpstr>
      <vt:lpstr>'S - Sanace zemní pláně'!Oblast_tisku</vt:lpstr>
      <vt:lpstr>'Seznam figur'!Oblast_tisku</vt:lpstr>
      <vt:lpstr>'V - VON'!Oblast_tisku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NOVÁK</dc:creator>
  <cp:lastModifiedBy>Dockalova Hana</cp:lastModifiedBy>
  <dcterms:created xsi:type="dcterms:W3CDTF">2024-07-03T14:20:59Z</dcterms:created>
  <dcterms:modified xsi:type="dcterms:W3CDTF">2024-07-17T13:35:01Z</dcterms:modified>
</cp:coreProperties>
</file>